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204_Scenarios\kr_Scenarios\2_5 ICONOMIX\Sauvegarde 2021\"/>
    </mc:Choice>
  </mc:AlternateContent>
  <bookViews>
    <workbookView xWindow="0" yWindow="0" windowWidth="19200" windowHeight="7750" tabRatio="409"/>
  </bookViews>
  <sheets>
    <sheet name="Istruzioni per l uso" sheetId="13" r:id="rId1"/>
    <sheet name="Ipotesi e grafici" sheetId="1" r:id="rId2"/>
    <sheet name="Risultati e indicatori" sheetId="14" r:id="rId3"/>
    <sheet name="Popolazione" sheetId="2" r:id="rId4"/>
    <sheet name="Fecondità" sheetId="3" r:id="rId5"/>
    <sheet name="Mortalità" sheetId="4" r:id="rId6"/>
    <sheet name="Migrazione" sheetId="5" r:id="rId7"/>
    <sheet name="Lista Tassi di fecondità" sheetId="6" r:id="rId8"/>
    <sheet name="Lista Mortalità uomini" sheetId="7" r:id="rId9"/>
    <sheet name="Lista Mortalità donna" sheetId="8" r:id="rId10"/>
    <sheet name="Lista Saldi migratori uomini" sheetId="9" r:id="rId11"/>
    <sheet name="Lista Saldi migratori donne" sheetId="10" r:id="rId12"/>
    <sheet name="Tabelle et Grafici" sheetId="1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5" i="11" l="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G46" i="14" l="1"/>
  <c r="F46" i="14"/>
  <c r="E46" i="14"/>
  <c r="D46" i="14"/>
  <c r="C46" i="14"/>
  <c r="E25" i="14"/>
  <c r="D25" i="14"/>
  <c r="C25" i="14"/>
  <c r="N101" i="11"/>
  <c r="D13" i="14" s="1"/>
  <c r="F101" i="11"/>
  <c r="D5" i="14" s="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U90" i="11"/>
  <c r="T90" i="11"/>
  <c r="S90" i="11"/>
  <c r="R90" i="11"/>
  <c r="R94" i="11" s="1"/>
  <c r="Q90" i="11"/>
  <c r="P90" i="11"/>
  <c r="O90" i="11"/>
  <c r="O94" i="11" s="1"/>
  <c r="N90" i="11"/>
  <c r="N94" i="11" s="1"/>
  <c r="M90" i="11"/>
  <c r="L90" i="11"/>
  <c r="K90" i="11"/>
  <c r="J90" i="11"/>
  <c r="J94" i="11" s="1"/>
  <c r="I90" i="11"/>
  <c r="H90" i="11"/>
  <c r="G90" i="11"/>
  <c r="F90" i="11"/>
  <c r="E73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U42" i="11"/>
  <c r="T103" i="11"/>
  <c r="F19" i="14" s="1"/>
  <c r="S45" i="11"/>
  <c r="R45" i="11"/>
  <c r="Q37" i="11"/>
  <c r="P40" i="11"/>
  <c r="O45" i="11"/>
  <c r="N39" i="11"/>
  <c r="M42" i="11"/>
  <c r="L103" i="11"/>
  <c r="F11" i="14" s="1"/>
  <c r="K43" i="11"/>
  <c r="J45" i="11"/>
  <c r="I40" i="11"/>
  <c r="H40" i="11"/>
  <c r="G44" i="11"/>
  <c r="F3" i="11"/>
  <c r="E3" i="11"/>
  <c r="T46" i="11"/>
  <c r="S46" i="11"/>
  <c r="R46" i="11"/>
  <c r="Q46" i="11"/>
  <c r="N46" i="11"/>
  <c r="L46" i="11"/>
  <c r="F46" i="11"/>
  <c r="E46" i="11"/>
  <c r="T45" i="11"/>
  <c r="N45" i="11"/>
  <c r="L45" i="11"/>
  <c r="E45" i="11"/>
  <c r="T44" i="11"/>
  <c r="N44" i="11"/>
  <c r="L44" i="11"/>
  <c r="F44" i="11"/>
  <c r="E44" i="11"/>
  <c r="T43" i="11"/>
  <c r="P43" i="11"/>
  <c r="N43" i="11"/>
  <c r="L43" i="11"/>
  <c r="H43" i="11"/>
  <c r="F43" i="11"/>
  <c r="E43" i="11"/>
  <c r="T42" i="11"/>
  <c r="S42" i="11"/>
  <c r="N42" i="11"/>
  <c r="L42" i="11"/>
  <c r="E42" i="11"/>
  <c r="T41" i="11"/>
  <c r="S41" i="11"/>
  <c r="R41" i="11"/>
  <c r="Q41" i="11"/>
  <c r="N41" i="11"/>
  <c r="L41" i="11"/>
  <c r="F41" i="11"/>
  <c r="E41" i="11"/>
  <c r="U40" i="11"/>
  <c r="T40" i="11"/>
  <c r="N40" i="11"/>
  <c r="L40" i="11"/>
  <c r="K40" i="11"/>
  <c r="F40" i="11"/>
  <c r="E40" i="11"/>
  <c r="E65" i="11" s="1"/>
  <c r="T39" i="11"/>
  <c r="L39" i="11"/>
  <c r="K39" i="11"/>
  <c r="F39" i="11"/>
  <c r="E39" i="11"/>
  <c r="T38" i="11"/>
  <c r="N38" i="11"/>
  <c r="M38" i="11"/>
  <c r="L38" i="11"/>
  <c r="F38" i="11"/>
  <c r="E38" i="11"/>
  <c r="T37" i="11"/>
  <c r="S37" i="11"/>
  <c r="N37" i="11"/>
  <c r="L37" i="11"/>
  <c r="F37" i="11"/>
  <c r="E37" i="11"/>
  <c r="T36" i="11"/>
  <c r="S36" i="11"/>
  <c r="R36" i="11"/>
  <c r="O36" i="11"/>
  <c r="N36" i="11"/>
  <c r="L36" i="11"/>
  <c r="F36" i="11"/>
  <c r="E36" i="11"/>
  <c r="T35" i="11"/>
  <c r="S35" i="11"/>
  <c r="P35" i="11"/>
  <c r="N35" i="11"/>
  <c r="L35" i="11"/>
  <c r="K35" i="11"/>
  <c r="H35" i="11"/>
  <c r="F35" i="11"/>
  <c r="E35" i="11"/>
  <c r="T34" i="11"/>
  <c r="S34" i="11"/>
  <c r="N34" i="11"/>
  <c r="L34" i="11"/>
  <c r="K34" i="11"/>
  <c r="F34" i="11"/>
  <c r="E34" i="11"/>
  <c r="T33" i="11"/>
  <c r="S33" i="11"/>
  <c r="N33" i="11"/>
  <c r="L33" i="11"/>
  <c r="K33" i="11"/>
  <c r="J33" i="11"/>
  <c r="I33" i="11"/>
  <c r="F33" i="11"/>
  <c r="E33" i="11"/>
  <c r="T32" i="11"/>
  <c r="S32" i="11"/>
  <c r="N32" i="11"/>
  <c r="L32" i="11"/>
  <c r="K32" i="11"/>
  <c r="F32" i="11"/>
  <c r="E32" i="11"/>
  <c r="E57" i="11" s="1"/>
  <c r="T31" i="11"/>
  <c r="S31" i="11"/>
  <c r="N31" i="11"/>
  <c r="L31" i="11"/>
  <c r="K31" i="11"/>
  <c r="F31" i="11"/>
  <c r="E31" i="11"/>
  <c r="T30" i="11"/>
  <c r="S30" i="11"/>
  <c r="R30" i="11"/>
  <c r="N30" i="11"/>
  <c r="M30" i="11"/>
  <c r="L30" i="11"/>
  <c r="K30" i="11"/>
  <c r="F30" i="11"/>
  <c r="E30" i="11"/>
  <c r="T29" i="11"/>
  <c r="S29" i="11"/>
  <c r="N29" i="11"/>
  <c r="L29" i="11"/>
  <c r="K29" i="11"/>
  <c r="F29" i="11"/>
  <c r="E29" i="11"/>
  <c r="T28" i="11"/>
  <c r="S28" i="11"/>
  <c r="N28" i="11"/>
  <c r="L28" i="11"/>
  <c r="K28" i="11"/>
  <c r="J28" i="11"/>
  <c r="G28" i="11"/>
  <c r="F28" i="11"/>
  <c r="E28" i="11"/>
  <c r="T27" i="11"/>
  <c r="S27" i="11"/>
  <c r="R27" i="11"/>
  <c r="P27" i="11"/>
  <c r="N27" i="11"/>
  <c r="L27" i="11"/>
  <c r="K27" i="11"/>
  <c r="J27" i="11"/>
  <c r="I27" i="11"/>
  <c r="H27" i="11"/>
  <c r="F27" i="11"/>
  <c r="E27" i="11"/>
  <c r="T26" i="11"/>
  <c r="S26" i="11"/>
  <c r="R26" i="11"/>
  <c r="Q26" i="11"/>
  <c r="N26" i="11"/>
  <c r="L26" i="11"/>
  <c r="K26" i="11"/>
  <c r="G26" i="11"/>
  <c r="F26" i="11"/>
  <c r="E26" i="11"/>
  <c r="T23" i="11"/>
  <c r="S23" i="11"/>
  <c r="O23" i="11"/>
  <c r="N23" i="11"/>
  <c r="M23" i="11"/>
  <c r="L23" i="11"/>
  <c r="K23" i="11"/>
  <c r="F23" i="11"/>
  <c r="E23" i="11"/>
  <c r="T22" i="11"/>
  <c r="S22" i="11"/>
  <c r="N22" i="11"/>
  <c r="L22" i="11"/>
  <c r="K22" i="11"/>
  <c r="F22" i="11"/>
  <c r="E22" i="11"/>
  <c r="E70" i="11" s="1"/>
  <c r="T21" i="11"/>
  <c r="S21" i="11"/>
  <c r="R21" i="11"/>
  <c r="N21" i="11"/>
  <c r="L21" i="11"/>
  <c r="K21" i="11"/>
  <c r="F21" i="11"/>
  <c r="E21" i="11"/>
  <c r="U20" i="11"/>
  <c r="T20" i="11"/>
  <c r="S20" i="11"/>
  <c r="N20" i="11"/>
  <c r="L20" i="11"/>
  <c r="K20" i="11"/>
  <c r="F20" i="11"/>
  <c r="E20" i="11"/>
  <c r="T19" i="11"/>
  <c r="S19" i="11"/>
  <c r="N19" i="11"/>
  <c r="L19" i="11"/>
  <c r="K19" i="11"/>
  <c r="J19" i="11"/>
  <c r="F19" i="11"/>
  <c r="E19" i="11"/>
  <c r="T18" i="11"/>
  <c r="S18" i="11"/>
  <c r="R18" i="11"/>
  <c r="Q18" i="11"/>
  <c r="N18" i="11"/>
  <c r="L18" i="11"/>
  <c r="K18" i="11"/>
  <c r="F18" i="11"/>
  <c r="E18" i="11"/>
  <c r="T17" i="11"/>
  <c r="S17" i="11"/>
  <c r="P17" i="11"/>
  <c r="N17" i="11"/>
  <c r="L17" i="11"/>
  <c r="K17" i="11"/>
  <c r="H17" i="11"/>
  <c r="F17" i="11"/>
  <c r="E17" i="11"/>
  <c r="T16" i="11"/>
  <c r="S16" i="11"/>
  <c r="N16" i="11"/>
  <c r="L16" i="11"/>
  <c r="K16" i="11"/>
  <c r="F16" i="11"/>
  <c r="E16" i="11"/>
  <c r="T15" i="11"/>
  <c r="S15" i="11"/>
  <c r="R15" i="11"/>
  <c r="N15" i="11"/>
  <c r="L15" i="11"/>
  <c r="K15" i="11"/>
  <c r="F15" i="11"/>
  <c r="E15" i="11"/>
  <c r="T14" i="11"/>
  <c r="S14" i="11"/>
  <c r="N14" i="11"/>
  <c r="M14" i="11"/>
  <c r="L14" i="11"/>
  <c r="K14" i="11"/>
  <c r="G14" i="11"/>
  <c r="F14" i="11"/>
  <c r="E14" i="11"/>
  <c r="E62" i="11" s="1"/>
  <c r="T13" i="11"/>
  <c r="S13" i="11"/>
  <c r="O13" i="11"/>
  <c r="N13" i="11"/>
  <c r="L13" i="11"/>
  <c r="K13" i="11"/>
  <c r="F13" i="11"/>
  <c r="E13" i="11"/>
  <c r="U12" i="11"/>
  <c r="T12" i="11"/>
  <c r="S12" i="11"/>
  <c r="N12" i="11"/>
  <c r="L12" i="11"/>
  <c r="K12" i="11"/>
  <c r="J12" i="11"/>
  <c r="I12" i="11"/>
  <c r="F12" i="11"/>
  <c r="E12" i="11"/>
  <c r="T11" i="11"/>
  <c r="S11" i="11"/>
  <c r="N11" i="11"/>
  <c r="L11" i="11"/>
  <c r="K11" i="11"/>
  <c r="F11" i="11"/>
  <c r="E11" i="11"/>
  <c r="T10" i="11"/>
  <c r="S10" i="11"/>
  <c r="N10" i="11"/>
  <c r="M10" i="11"/>
  <c r="L10" i="11"/>
  <c r="K10" i="11"/>
  <c r="F10" i="11"/>
  <c r="E10" i="11"/>
  <c r="T9" i="11"/>
  <c r="S9" i="11"/>
  <c r="R9" i="11"/>
  <c r="P9" i="11"/>
  <c r="N9" i="11"/>
  <c r="L9" i="11"/>
  <c r="K9" i="11"/>
  <c r="J9" i="11"/>
  <c r="I9" i="11"/>
  <c r="H9" i="11"/>
  <c r="F9" i="11"/>
  <c r="E9" i="11"/>
  <c r="T8" i="11"/>
  <c r="S8" i="11"/>
  <c r="R8" i="11"/>
  <c r="Q8" i="11"/>
  <c r="N8" i="11"/>
  <c r="L8" i="11"/>
  <c r="K8" i="11"/>
  <c r="F8" i="11"/>
  <c r="E8" i="11"/>
  <c r="T7" i="11"/>
  <c r="S7" i="11"/>
  <c r="N7" i="11"/>
  <c r="L7" i="11"/>
  <c r="K7" i="11"/>
  <c r="F7" i="11"/>
  <c r="E7" i="11"/>
  <c r="T6" i="11"/>
  <c r="S6" i="11"/>
  <c r="N6" i="11"/>
  <c r="L6" i="11"/>
  <c r="K6" i="11"/>
  <c r="J6" i="11"/>
  <c r="I6" i="11"/>
  <c r="F6" i="11"/>
  <c r="E6" i="11"/>
  <c r="E54" i="11" s="1"/>
  <c r="T5" i="11"/>
  <c r="S5" i="11"/>
  <c r="N5" i="11"/>
  <c r="L5" i="11"/>
  <c r="K5" i="11"/>
  <c r="F5" i="11"/>
  <c r="E5" i="11"/>
  <c r="T4" i="11"/>
  <c r="S4" i="11"/>
  <c r="N4" i="11"/>
  <c r="L4" i="11"/>
  <c r="K4" i="11"/>
  <c r="G4" i="11"/>
  <c r="F4" i="11"/>
  <c r="E4" i="11"/>
  <c r="T3" i="11"/>
  <c r="S3" i="11"/>
  <c r="O3" i="11"/>
  <c r="N3" i="11"/>
  <c r="L3" i="11"/>
  <c r="K3" i="11"/>
  <c r="J3" i="11"/>
  <c r="T114" i="11"/>
  <c r="G61" i="14" s="1"/>
  <c r="L114" i="11"/>
  <c r="G53" i="14" s="1"/>
  <c r="U113" i="11"/>
  <c r="F62" i="14" s="1"/>
  <c r="T113" i="11"/>
  <c r="F61" i="14" s="1"/>
  <c r="Q113" i="11"/>
  <c r="F58" i="14" s="1"/>
  <c r="L113" i="11"/>
  <c r="F53" i="14" s="1"/>
  <c r="T111" i="11"/>
  <c r="D61" i="14" s="1"/>
  <c r="L111" i="11"/>
  <c r="D53" i="14" s="1"/>
  <c r="T110" i="11"/>
  <c r="C61" i="14" s="1"/>
  <c r="L110" i="11"/>
  <c r="C53" i="14" s="1"/>
  <c r="E108" i="11"/>
  <c r="T107" i="11"/>
  <c r="D40" i="14" s="1"/>
  <c r="L107" i="11"/>
  <c r="D32" i="14" s="1"/>
  <c r="I107" i="11"/>
  <c r="D29" i="14" s="1"/>
  <c r="E107" i="11"/>
  <c r="T106" i="11"/>
  <c r="C40" i="14" s="1"/>
  <c r="L106" i="11"/>
  <c r="C32" i="14" s="1"/>
  <c r="E106" i="11"/>
  <c r="T104" i="11"/>
  <c r="G19" i="14" s="1"/>
  <c r="N104" i="11"/>
  <c r="G13" i="14" s="1"/>
  <c r="L104" i="11"/>
  <c r="G11" i="14" s="1"/>
  <c r="F104" i="11"/>
  <c r="G5" i="14" s="1"/>
  <c r="T102" i="11"/>
  <c r="E19" i="14" s="1"/>
  <c r="N102" i="11"/>
  <c r="E13" i="14" s="1"/>
  <c r="M102" i="11"/>
  <c r="E12" i="14" s="1"/>
  <c r="L102" i="11"/>
  <c r="E11" i="14" s="1"/>
  <c r="F102" i="11"/>
  <c r="E5" i="14" s="1"/>
  <c r="T100" i="11"/>
  <c r="C19" i="14" s="1"/>
  <c r="N100" i="11"/>
  <c r="C13" i="14" s="1"/>
  <c r="L100" i="11"/>
  <c r="C11" i="14" s="1"/>
  <c r="F100" i="11"/>
  <c r="C5" i="14" s="1"/>
  <c r="T98" i="11"/>
  <c r="N98" i="11"/>
  <c r="L98" i="11"/>
  <c r="F98" i="11"/>
  <c r="T97" i="11"/>
  <c r="L97" i="11"/>
  <c r="T112" i="11"/>
  <c r="E61" i="14" s="1"/>
  <c r="S82" i="11"/>
  <c r="P112" i="11"/>
  <c r="E57" i="14" s="1"/>
  <c r="L112" i="11"/>
  <c r="E53" i="14" s="1"/>
  <c r="K108" i="11"/>
  <c r="E31" i="14" s="1"/>
  <c r="J108" i="11"/>
  <c r="E30" i="14" s="1"/>
  <c r="S94" i="11"/>
  <c r="P94" i="11"/>
  <c r="U94" i="11"/>
  <c r="T94" i="11"/>
  <c r="Q94" i="11"/>
  <c r="M94" i="11"/>
  <c r="L94" i="11"/>
  <c r="K94" i="11"/>
  <c r="I94" i="11"/>
  <c r="H94" i="11"/>
  <c r="G94" i="11"/>
  <c r="T86" i="11"/>
  <c r="S86" i="11"/>
  <c r="L86" i="11"/>
  <c r="T85" i="11"/>
  <c r="L85" i="11"/>
  <c r="T84" i="11"/>
  <c r="S84" i="11"/>
  <c r="N84" i="11"/>
  <c r="L84" i="11"/>
  <c r="K84" i="11"/>
  <c r="J84" i="11"/>
  <c r="T83" i="11"/>
  <c r="N83" i="11"/>
  <c r="L83" i="11"/>
  <c r="K83" i="11"/>
  <c r="J83" i="11"/>
  <c r="F83" i="11"/>
  <c r="T82" i="11"/>
  <c r="L82" i="11"/>
  <c r="K82" i="11"/>
  <c r="T79" i="11"/>
  <c r="S79" i="11"/>
  <c r="N79" i="11"/>
  <c r="L79" i="11"/>
  <c r="K79" i="11"/>
  <c r="T78" i="11"/>
  <c r="R78" i="11"/>
  <c r="Q78" i="11"/>
  <c r="N78" i="11"/>
  <c r="L78" i="11"/>
  <c r="F78" i="11"/>
  <c r="T77" i="11"/>
  <c r="S77" i="11"/>
  <c r="N77" i="11"/>
  <c r="L77" i="11"/>
  <c r="K77" i="11"/>
  <c r="J77" i="11"/>
  <c r="F77" i="11"/>
  <c r="T76" i="11"/>
  <c r="S76" i="11"/>
  <c r="N76" i="11"/>
  <c r="L76" i="11"/>
  <c r="K76" i="11"/>
  <c r="F76" i="11"/>
  <c r="U75" i="11"/>
  <c r="T75" i="11"/>
  <c r="R75" i="11"/>
  <c r="L75" i="11"/>
  <c r="T71" i="11"/>
  <c r="R71" i="11"/>
  <c r="N71" i="11"/>
  <c r="L71" i="11"/>
  <c r="K71" i="11"/>
  <c r="G71" i="11"/>
  <c r="F71" i="11"/>
  <c r="T70" i="11"/>
  <c r="R70" i="11"/>
  <c r="Q70" i="11"/>
  <c r="P70" i="11"/>
  <c r="L70" i="11"/>
  <c r="K70" i="11"/>
  <c r="J70" i="11"/>
  <c r="T69" i="11"/>
  <c r="S69" i="11"/>
  <c r="N69" i="11"/>
  <c r="L69" i="11"/>
  <c r="K69" i="11"/>
  <c r="H69" i="11"/>
  <c r="F69" i="11"/>
  <c r="T68" i="11"/>
  <c r="R68" i="11"/>
  <c r="N68" i="11"/>
  <c r="L68" i="11"/>
  <c r="J68" i="11"/>
  <c r="F68" i="11"/>
  <c r="T67" i="11"/>
  <c r="S67" i="11"/>
  <c r="R67" i="11"/>
  <c r="Q67" i="11"/>
  <c r="N67" i="11"/>
  <c r="L67" i="11"/>
  <c r="K67" i="11"/>
  <c r="J67" i="11"/>
  <c r="F67" i="11"/>
  <c r="T66" i="11"/>
  <c r="S66" i="11"/>
  <c r="N66" i="11"/>
  <c r="L66" i="11"/>
  <c r="K66" i="11"/>
  <c r="F66" i="11"/>
  <c r="T65" i="11"/>
  <c r="R65" i="11"/>
  <c r="L65" i="11"/>
  <c r="J65" i="11"/>
  <c r="T64" i="11"/>
  <c r="S64" i="11"/>
  <c r="R64" i="11"/>
  <c r="N64" i="11"/>
  <c r="L64" i="11"/>
  <c r="K64" i="11"/>
  <c r="J64" i="11"/>
  <c r="F64" i="11"/>
  <c r="T63" i="11"/>
  <c r="S63" i="11"/>
  <c r="R63" i="11"/>
  <c r="N63" i="11"/>
  <c r="L63" i="11"/>
  <c r="K63" i="11"/>
  <c r="J63" i="11"/>
  <c r="F63" i="11"/>
  <c r="T62" i="11"/>
  <c r="S62" i="11"/>
  <c r="R62" i="11"/>
  <c r="P62" i="11"/>
  <c r="L62" i="11"/>
  <c r="K62" i="11"/>
  <c r="J62" i="11"/>
  <c r="I62" i="11"/>
  <c r="T61" i="11"/>
  <c r="S61" i="11"/>
  <c r="N61" i="11"/>
  <c r="L61" i="11"/>
  <c r="K61" i="11"/>
  <c r="H61" i="11"/>
  <c r="F61" i="11"/>
  <c r="T60" i="11"/>
  <c r="R60" i="11"/>
  <c r="N60" i="11"/>
  <c r="L60" i="11"/>
  <c r="J60" i="11"/>
  <c r="F60" i="11"/>
  <c r="T59" i="11"/>
  <c r="S59" i="11"/>
  <c r="R59" i="11"/>
  <c r="O59" i="11"/>
  <c r="N59" i="11"/>
  <c r="M59" i="11"/>
  <c r="L59" i="11"/>
  <c r="K59" i="11"/>
  <c r="J59" i="11"/>
  <c r="F59" i="11"/>
  <c r="E59" i="11"/>
  <c r="T58" i="11"/>
  <c r="S58" i="11"/>
  <c r="N58" i="11"/>
  <c r="L58" i="11"/>
  <c r="K58" i="11"/>
  <c r="F58" i="11"/>
  <c r="T57" i="11"/>
  <c r="R57" i="11"/>
  <c r="L57" i="11"/>
  <c r="J57" i="11"/>
  <c r="T56" i="11"/>
  <c r="S56" i="11"/>
  <c r="R56" i="11"/>
  <c r="N56" i="11"/>
  <c r="L56" i="11"/>
  <c r="K56" i="11"/>
  <c r="J56" i="11"/>
  <c r="I56" i="11"/>
  <c r="H56" i="11"/>
  <c r="F56" i="11"/>
  <c r="U55" i="11"/>
  <c r="T55" i="11"/>
  <c r="S55" i="11"/>
  <c r="R55" i="11"/>
  <c r="N55" i="11"/>
  <c r="L55" i="11"/>
  <c r="K55" i="11"/>
  <c r="J55" i="11"/>
  <c r="F55" i="11"/>
  <c r="T54" i="11"/>
  <c r="S54" i="11"/>
  <c r="R54" i="11"/>
  <c r="O54" i="11"/>
  <c r="L54" i="11"/>
  <c r="K54" i="11"/>
  <c r="J54" i="11"/>
  <c r="T53" i="11"/>
  <c r="S53" i="11"/>
  <c r="N53" i="11"/>
  <c r="L53" i="11"/>
  <c r="K53" i="11"/>
  <c r="H53" i="11"/>
  <c r="F53" i="11"/>
  <c r="T52" i="11"/>
  <c r="R52" i="11"/>
  <c r="Q52" i="11"/>
  <c r="N52" i="11"/>
  <c r="L52" i="11"/>
  <c r="J52" i="11"/>
  <c r="F52" i="11"/>
  <c r="T51" i="11"/>
  <c r="S51" i="11"/>
  <c r="R51" i="11"/>
  <c r="P51" i="11"/>
  <c r="N51" i="11"/>
  <c r="L51" i="11"/>
  <c r="K51" i="11"/>
  <c r="J51" i="11"/>
  <c r="H51" i="11"/>
  <c r="F51" i="11"/>
  <c r="E71" i="11"/>
  <c r="E69" i="11"/>
  <c r="E68" i="11"/>
  <c r="E67" i="11"/>
  <c r="E66" i="11"/>
  <c r="E64" i="11"/>
  <c r="E63" i="11"/>
  <c r="E61" i="11"/>
  <c r="E60" i="11"/>
  <c r="E58" i="11"/>
  <c r="E56" i="11"/>
  <c r="E55" i="11"/>
  <c r="E53" i="11"/>
  <c r="E52" i="11"/>
  <c r="M53" i="11" l="1"/>
  <c r="M54" i="11"/>
  <c r="U62" i="11"/>
  <c r="U65" i="11"/>
  <c r="M82" i="11"/>
  <c r="U84" i="11"/>
  <c r="M114" i="11"/>
  <c r="G54" i="14" s="1"/>
  <c r="U97" i="11"/>
  <c r="U104" i="11"/>
  <c r="G20" i="14" s="1"/>
  <c r="U110" i="11"/>
  <c r="C62" i="14" s="1"/>
  <c r="M4" i="11"/>
  <c r="U6" i="11"/>
  <c r="M11" i="11"/>
  <c r="M15" i="11"/>
  <c r="U26" i="11"/>
  <c r="M27" i="11"/>
  <c r="M35" i="11"/>
  <c r="G101" i="11"/>
  <c r="D6" i="14" s="1"/>
  <c r="O101" i="11"/>
  <c r="D14" i="14" s="1"/>
  <c r="U57" i="11"/>
  <c r="U58" i="11"/>
  <c r="M60" i="11"/>
  <c r="U67" i="11"/>
  <c r="U68" i="11"/>
  <c r="M78" i="11"/>
  <c r="M79" i="11"/>
  <c r="M100" i="11"/>
  <c r="C12" i="14" s="1"/>
  <c r="M5" i="11"/>
  <c r="U7" i="11"/>
  <c r="U13" i="11"/>
  <c r="U17" i="11"/>
  <c r="U21" i="11"/>
  <c r="U28" i="11"/>
  <c r="M31" i="11"/>
  <c r="U33" i="11"/>
  <c r="M43" i="11"/>
  <c r="H101" i="11"/>
  <c r="D7" i="14" s="1"/>
  <c r="P101" i="11"/>
  <c r="D15" i="14" s="1"/>
  <c r="U51" i="11"/>
  <c r="M55" i="11"/>
  <c r="M61" i="11"/>
  <c r="U64" i="11"/>
  <c r="U69" i="11"/>
  <c r="M77" i="11"/>
  <c r="U82" i="11"/>
  <c r="M85" i="11"/>
  <c r="U102" i="11"/>
  <c r="E20" i="14" s="1"/>
  <c r="U3" i="11"/>
  <c r="U9" i="11"/>
  <c r="M16" i="11"/>
  <c r="M19" i="11"/>
  <c r="U22" i="11"/>
  <c r="M26" i="11"/>
  <c r="U29" i="11"/>
  <c r="M32" i="11"/>
  <c r="U34" i="11"/>
  <c r="U38" i="11"/>
  <c r="I101" i="11"/>
  <c r="D8" i="14" s="1"/>
  <c r="Q101" i="11"/>
  <c r="D16" i="14" s="1"/>
  <c r="U52" i="11"/>
  <c r="U56" i="11"/>
  <c r="M62" i="11"/>
  <c r="M67" i="11"/>
  <c r="U70" i="11"/>
  <c r="M98" i="11"/>
  <c r="M106" i="11"/>
  <c r="C33" i="14" s="1"/>
  <c r="M108" i="11"/>
  <c r="E33" i="14" s="1"/>
  <c r="U10" i="11"/>
  <c r="M12" i="11"/>
  <c r="U14" i="11"/>
  <c r="M20" i="11"/>
  <c r="F94" i="11"/>
  <c r="F103" i="11"/>
  <c r="F5" i="14" s="1"/>
  <c r="J101" i="11"/>
  <c r="D9" i="14" s="1"/>
  <c r="R101" i="11"/>
  <c r="D17" i="14" s="1"/>
  <c r="M51" i="11"/>
  <c r="U53" i="11"/>
  <c r="M75" i="11"/>
  <c r="M84" i="11"/>
  <c r="U85" i="11"/>
  <c r="U114" i="11"/>
  <c r="G62" i="14" s="1"/>
  <c r="U100" i="11"/>
  <c r="C20" i="14" s="1"/>
  <c r="U108" i="11"/>
  <c r="E41" i="14" s="1"/>
  <c r="M113" i="11"/>
  <c r="F54" i="14" s="1"/>
  <c r="U4" i="11"/>
  <c r="M6" i="11"/>
  <c r="U8" i="11"/>
  <c r="M9" i="11"/>
  <c r="U11" i="11"/>
  <c r="M13" i="11"/>
  <c r="M17" i="11"/>
  <c r="U18" i="11"/>
  <c r="M21" i="11"/>
  <c r="U23" i="11"/>
  <c r="U30" i="11"/>
  <c r="M40" i="11"/>
  <c r="G103" i="11"/>
  <c r="F6" i="14" s="1"/>
  <c r="K101" i="11"/>
  <c r="D10" i="14" s="1"/>
  <c r="S101" i="11"/>
  <c r="D18" i="14" s="1"/>
  <c r="U54" i="11"/>
  <c r="M58" i="11"/>
  <c r="U59" i="11"/>
  <c r="U60" i="11"/>
  <c r="M64" i="11"/>
  <c r="M65" i="11"/>
  <c r="M68" i="11"/>
  <c r="U79" i="11"/>
  <c r="M104" i="11"/>
  <c r="G12" i="14" s="1"/>
  <c r="U106" i="11"/>
  <c r="C41" i="14" s="1"/>
  <c r="M3" i="11"/>
  <c r="U5" i="11"/>
  <c r="M7" i="11"/>
  <c r="U15" i="11"/>
  <c r="M28" i="11"/>
  <c r="U31" i="11"/>
  <c r="M33" i="11"/>
  <c r="U35" i="11"/>
  <c r="U43" i="11"/>
  <c r="N103" i="11"/>
  <c r="F13" i="14" s="1"/>
  <c r="L101" i="11"/>
  <c r="D11" i="14" s="1"/>
  <c r="T101" i="11"/>
  <c r="D19" i="14" s="1"/>
  <c r="M52" i="11"/>
  <c r="M56" i="11"/>
  <c r="M57" i="11"/>
  <c r="U61" i="11"/>
  <c r="M69" i="11"/>
  <c r="M70" i="11"/>
  <c r="U77" i="11"/>
  <c r="U78" i="11"/>
  <c r="M97" i="11"/>
  <c r="U98" i="11"/>
  <c r="M110" i="11"/>
  <c r="C54" i="14" s="1"/>
  <c r="M8" i="11"/>
  <c r="U16" i="11"/>
  <c r="M18" i="11"/>
  <c r="U19" i="11"/>
  <c r="M22" i="11"/>
  <c r="U27" i="11"/>
  <c r="M29" i="11"/>
  <c r="U32" i="11"/>
  <c r="M34" i="11"/>
  <c r="O103" i="11"/>
  <c r="F14" i="14" s="1"/>
  <c r="M101" i="11"/>
  <c r="D12" i="14" s="1"/>
  <c r="U101" i="11"/>
  <c r="D20" i="14" s="1"/>
  <c r="I110" i="11"/>
  <c r="C50" i="14" s="1"/>
  <c r="I30" i="11"/>
  <c r="Q32" i="11"/>
  <c r="I36" i="11"/>
  <c r="I39" i="11"/>
  <c r="Q55" i="11"/>
  <c r="Q58" i="11"/>
  <c r="I66" i="11"/>
  <c r="I67" i="11"/>
  <c r="I70" i="11"/>
  <c r="Q75" i="11"/>
  <c r="Q82" i="11"/>
  <c r="I85" i="11"/>
  <c r="I86" i="11"/>
  <c r="I97" i="11"/>
  <c r="Q107" i="11"/>
  <c r="D37" i="14" s="1"/>
  <c r="J110" i="11"/>
  <c r="C51" i="14" s="1"/>
  <c r="R5" i="11"/>
  <c r="I8" i="11"/>
  <c r="R11" i="11"/>
  <c r="Q14" i="11"/>
  <c r="J15" i="11"/>
  <c r="I18" i="11"/>
  <c r="Q20" i="11"/>
  <c r="J21" i="11"/>
  <c r="Q23" i="11"/>
  <c r="I26" i="11"/>
  <c r="Q29" i="11"/>
  <c r="J30" i="11"/>
  <c r="R32" i="11"/>
  <c r="Q35" i="11"/>
  <c r="J36" i="11"/>
  <c r="Q38" i="11"/>
  <c r="I44" i="11"/>
  <c r="I45" i="11"/>
  <c r="H103" i="11"/>
  <c r="F7" i="14" s="1"/>
  <c r="P103" i="11"/>
  <c r="F15" i="14" s="1"/>
  <c r="Q63" i="11"/>
  <c r="I52" i="11"/>
  <c r="Q53" i="11"/>
  <c r="I55" i="11"/>
  <c r="I57" i="11"/>
  <c r="Q68" i="11"/>
  <c r="Q71" i="11"/>
  <c r="Q76" i="11"/>
  <c r="I78" i="11"/>
  <c r="R82" i="11"/>
  <c r="J85" i="11"/>
  <c r="J97" i="11"/>
  <c r="I98" i="11"/>
  <c r="I100" i="11"/>
  <c r="C8" i="14" s="1"/>
  <c r="I102" i="11"/>
  <c r="E8" i="14" s="1"/>
  <c r="I104" i="11"/>
  <c r="G8" i="14" s="1"/>
  <c r="Q111" i="11"/>
  <c r="D58" i="14" s="1"/>
  <c r="I114" i="11"/>
  <c r="G50" i="14" s="1"/>
  <c r="I5" i="11"/>
  <c r="Q7" i="11"/>
  <c r="J8" i="11"/>
  <c r="I11" i="11"/>
  <c r="R14" i="11"/>
  <c r="Q17" i="11"/>
  <c r="J18" i="11"/>
  <c r="R20" i="11"/>
  <c r="I23" i="11"/>
  <c r="R23" i="11"/>
  <c r="J26" i="11"/>
  <c r="R29" i="11"/>
  <c r="I32" i="11"/>
  <c r="Q34" i="11"/>
  <c r="I35" i="11"/>
  <c r="R35" i="11"/>
  <c r="K36" i="11"/>
  <c r="R38" i="11"/>
  <c r="I41" i="11"/>
  <c r="K44" i="11"/>
  <c r="K45" i="11"/>
  <c r="I46" i="11"/>
  <c r="I103" i="11"/>
  <c r="F8" i="14" s="1"/>
  <c r="Q103" i="11"/>
  <c r="F16" i="14" s="1"/>
  <c r="I58" i="11"/>
  <c r="I60" i="11"/>
  <c r="Q61" i="11"/>
  <c r="I63" i="11"/>
  <c r="Q64" i="11"/>
  <c r="J78" i="11"/>
  <c r="I79" i="11"/>
  <c r="Q83" i="11"/>
  <c r="Q86" i="11"/>
  <c r="Q4" i="11"/>
  <c r="J5" i="11"/>
  <c r="R7" i="11"/>
  <c r="Q10" i="11"/>
  <c r="J11" i="11"/>
  <c r="Q13" i="11"/>
  <c r="I14" i="11"/>
  <c r="Q16" i="11"/>
  <c r="I17" i="11"/>
  <c r="R17" i="11"/>
  <c r="I20" i="11"/>
  <c r="Q22" i="11"/>
  <c r="J23" i="11"/>
  <c r="I29" i="11"/>
  <c r="Q31" i="11"/>
  <c r="J32" i="11"/>
  <c r="R34" i="11"/>
  <c r="J35" i="11"/>
  <c r="S38" i="11"/>
  <c r="Q39" i="11"/>
  <c r="J41" i="11"/>
  <c r="Q43" i="11"/>
  <c r="J46" i="11"/>
  <c r="J103" i="11"/>
  <c r="F9" i="14" s="1"/>
  <c r="R103" i="11"/>
  <c r="F17" i="14" s="1"/>
  <c r="Q60" i="11"/>
  <c r="I65" i="11"/>
  <c r="I111" i="11"/>
  <c r="D50" i="14" s="1"/>
  <c r="Q51" i="11"/>
  <c r="Q54" i="11"/>
  <c r="Q65" i="11"/>
  <c r="Q77" i="11"/>
  <c r="I82" i="11"/>
  <c r="R83" i="11"/>
  <c r="Q84" i="11"/>
  <c r="Q106" i="11"/>
  <c r="C37" i="14" s="1"/>
  <c r="I108" i="11"/>
  <c r="E29" i="14" s="1"/>
  <c r="Q110" i="11"/>
  <c r="C58" i="14" s="1"/>
  <c r="I113" i="11"/>
  <c r="F50" i="14" s="1"/>
  <c r="Q114" i="11"/>
  <c r="G58" i="14" s="1"/>
  <c r="R4" i="11"/>
  <c r="I7" i="11"/>
  <c r="R10" i="11"/>
  <c r="I13" i="11"/>
  <c r="R13" i="11"/>
  <c r="J14" i="11"/>
  <c r="R16" i="11"/>
  <c r="J17" i="11"/>
  <c r="Q19" i="11"/>
  <c r="J20" i="11"/>
  <c r="R22" i="11"/>
  <c r="Q28" i="11"/>
  <c r="J29" i="11"/>
  <c r="R31" i="11"/>
  <c r="I34" i="11"/>
  <c r="I37" i="11"/>
  <c r="I38" i="11"/>
  <c r="S39" i="11"/>
  <c r="Q40" i="11"/>
  <c r="K41" i="11"/>
  <c r="I42" i="11"/>
  <c r="S43" i="11"/>
  <c r="K46" i="11"/>
  <c r="K103" i="11"/>
  <c r="F10" i="14" s="1"/>
  <c r="S103" i="11"/>
  <c r="F18" i="14" s="1"/>
  <c r="Q79" i="11"/>
  <c r="Q5" i="11"/>
  <c r="I15" i="11"/>
  <c r="I21" i="11"/>
  <c r="I51" i="11"/>
  <c r="I53" i="11"/>
  <c r="Q56" i="11"/>
  <c r="Q59" i="11"/>
  <c r="Q62" i="11"/>
  <c r="I64" i="11"/>
  <c r="Q66" i="11"/>
  <c r="I68" i="11"/>
  <c r="Q69" i="11"/>
  <c r="I71" i="11"/>
  <c r="I75" i="11"/>
  <c r="R77" i="11"/>
  <c r="J82" i="11"/>
  <c r="R84" i="11"/>
  <c r="Q85" i="11"/>
  <c r="R108" i="11"/>
  <c r="E38" i="14" s="1"/>
  <c r="Q97" i="11"/>
  <c r="R110" i="11"/>
  <c r="C59" i="14" s="1"/>
  <c r="Q3" i="11"/>
  <c r="I4" i="11"/>
  <c r="Q6" i="11"/>
  <c r="J7" i="11"/>
  <c r="I10" i="11"/>
  <c r="Q12" i="11"/>
  <c r="J13" i="11"/>
  <c r="I16" i="11"/>
  <c r="R19" i="11"/>
  <c r="I22" i="11"/>
  <c r="R28" i="11"/>
  <c r="I31" i="11"/>
  <c r="Q33" i="11"/>
  <c r="J34" i="11"/>
  <c r="K37" i="11"/>
  <c r="K38" i="11"/>
  <c r="S40" i="11"/>
  <c r="K42" i="11"/>
  <c r="I43" i="11"/>
  <c r="Q44" i="11"/>
  <c r="Q45" i="11"/>
  <c r="I69" i="11"/>
  <c r="Q11" i="11"/>
  <c r="I54" i="11"/>
  <c r="Q57" i="11"/>
  <c r="I59" i="11"/>
  <c r="I61" i="11"/>
  <c r="J71" i="11"/>
  <c r="J75" i="11"/>
  <c r="I76" i="11"/>
  <c r="I77" i="11"/>
  <c r="I83" i="11"/>
  <c r="I84" i="11"/>
  <c r="R85" i="11"/>
  <c r="I106" i="11"/>
  <c r="C29" i="14" s="1"/>
  <c r="R97" i="11"/>
  <c r="Q98" i="11"/>
  <c r="Q100" i="11"/>
  <c r="C16" i="14" s="1"/>
  <c r="Q102" i="11"/>
  <c r="E16" i="14" s="1"/>
  <c r="Q104" i="11"/>
  <c r="G16" i="14" s="1"/>
  <c r="Q108" i="11"/>
  <c r="E37" i="14" s="1"/>
  <c r="I3" i="11"/>
  <c r="R3" i="11"/>
  <c r="J4" i="11"/>
  <c r="R6" i="11"/>
  <c r="Q9" i="11"/>
  <c r="J10" i="11"/>
  <c r="R12" i="11"/>
  <c r="Q15" i="11"/>
  <c r="J16" i="11"/>
  <c r="I19" i="11"/>
  <c r="Q21" i="11"/>
  <c r="J22" i="11"/>
  <c r="Q27" i="11"/>
  <c r="I28" i="11"/>
  <c r="Q30" i="11"/>
  <c r="J31" i="11"/>
  <c r="R33" i="11"/>
  <c r="Q36" i="11"/>
  <c r="S44" i="11"/>
  <c r="M103" i="11"/>
  <c r="F12" i="14" s="1"/>
  <c r="U103" i="11"/>
  <c r="F20" i="14" s="1"/>
  <c r="O62" i="11"/>
  <c r="G63" i="11"/>
  <c r="O68" i="11"/>
  <c r="G70" i="11"/>
  <c r="O78" i="11"/>
  <c r="O83" i="11"/>
  <c r="O8" i="11"/>
  <c r="G9" i="11"/>
  <c r="O9" i="11"/>
  <c r="O10" i="11"/>
  <c r="G11" i="11"/>
  <c r="O20" i="11"/>
  <c r="G21" i="11"/>
  <c r="O32" i="11"/>
  <c r="G33" i="11"/>
  <c r="O42" i="11"/>
  <c r="G58" i="11"/>
  <c r="O97" i="11"/>
  <c r="O7" i="11"/>
  <c r="G8" i="11"/>
  <c r="G10" i="11"/>
  <c r="O19" i="11"/>
  <c r="G20" i="11"/>
  <c r="O31" i="11"/>
  <c r="G32" i="11"/>
  <c r="O37" i="11"/>
  <c r="J38" i="11"/>
  <c r="G40" i="11"/>
  <c r="Q42" i="11"/>
  <c r="J43" i="11"/>
  <c r="R43" i="11"/>
  <c r="F45" i="11"/>
  <c r="U46" i="11"/>
  <c r="O60" i="11"/>
  <c r="G62" i="11"/>
  <c r="G66" i="11"/>
  <c r="G68" i="11"/>
  <c r="G76" i="11"/>
  <c r="G78" i="11"/>
  <c r="G83" i="11"/>
  <c r="O86" i="11"/>
  <c r="O6" i="11"/>
  <c r="G7" i="11"/>
  <c r="O16" i="11"/>
  <c r="G17" i="11"/>
  <c r="O17" i="11"/>
  <c r="O18" i="11"/>
  <c r="G19" i="11"/>
  <c r="O30" i="11"/>
  <c r="G31" i="11"/>
  <c r="F42" i="11"/>
  <c r="G45" i="11"/>
  <c r="M46" i="11"/>
  <c r="G51" i="11"/>
  <c r="O55" i="11"/>
  <c r="O57" i="11"/>
  <c r="O67" i="11"/>
  <c r="O71" i="11"/>
  <c r="O77" i="11"/>
  <c r="O5" i="11"/>
  <c r="G6" i="11"/>
  <c r="O15" i="11"/>
  <c r="G16" i="11"/>
  <c r="G18" i="11"/>
  <c r="O29" i="11"/>
  <c r="G30" i="11"/>
  <c r="O39" i="11"/>
  <c r="G42" i="11"/>
  <c r="G46" i="11"/>
  <c r="O51" i="11"/>
  <c r="G52" i="11"/>
  <c r="G55" i="11"/>
  <c r="G60" i="11"/>
  <c r="O65" i="11"/>
  <c r="G67" i="11"/>
  <c r="O75" i="11"/>
  <c r="G77" i="11"/>
  <c r="O82" i="11"/>
  <c r="G107" i="11"/>
  <c r="D27" i="14" s="1"/>
  <c r="O4" i="11"/>
  <c r="G5" i="11"/>
  <c r="O14" i="11"/>
  <c r="G15" i="11"/>
  <c r="O26" i="11"/>
  <c r="G27" i="11"/>
  <c r="O27" i="11"/>
  <c r="O28" i="11"/>
  <c r="G29" i="11"/>
  <c r="G37" i="11"/>
  <c r="O41" i="11"/>
  <c r="O44" i="11"/>
  <c r="O46" i="11"/>
  <c r="G57" i="11"/>
  <c r="G59" i="11"/>
  <c r="O63" i="11"/>
  <c r="O70" i="11"/>
  <c r="G82" i="11"/>
  <c r="O112" i="11"/>
  <c r="E56" i="14" s="1"/>
  <c r="O113" i="11"/>
  <c r="F56" i="14" s="1"/>
  <c r="G3" i="11"/>
  <c r="O12" i="11"/>
  <c r="G13" i="11"/>
  <c r="O22" i="11"/>
  <c r="G23" i="11"/>
  <c r="O34" i="11"/>
  <c r="G35" i="11"/>
  <c r="O35" i="11"/>
  <c r="O38" i="11"/>
  <c r="G39" i="11"/>
  <c r="G41" i="11"/>
  <c r="G43" i="11"/>
  <c r="O43" i="11"/>
  <c r="O52" i="11"/>
  <c r="G54" i="11"/>
  <c r="O58" i="11"/>
  <c r="G65" i="11"/>
  <c r="O66" i="11"/>
  <c r="G75" i="11"/>
  <c r="O76" i="11"/>
  <c r="G86" i="11"/>
  <c r="O107" i="11"/>
  <c r="D35" i="14" s="1"/>
  <c r="O11" i="11"/>
  <c r="G12" i="11"/>
  <c r="O21" i="11"/>
  <c r="G22" i="11"/>
  <c r="O33" i="11"/>
  <c r="G34" i="11"/>
  <c r="G36" i="11"/>
  <c r="G38" i="11"/>
  <c r="O40" i="11"/>
  <c r="P54" i="11"/>
  <c r="H58" i="11"/>
  <c r="P61" i="11"/>
  <c r="H64" i="11"/>
  <c r="P69" i="11"/>
  <c r="H7" i="11"/>
  <c r="P7" i="11"/>
  <c r="H15" i="11"/>
  <c r="P15" i="11"/>
  <c r="H23" i="11"/>
  <c r="P23" i="11"/>
  <c r="H33" i="11"/>
  <c r="P33" i="11"/>
  <c r="M36" i="11"/>
  <c r="U36" i="11"/>
  <c r="J39" i="11"/>
  <c r="R39" i="11"/>
  <c r="H41" i="11"/>
  <c r="P41" i="11"/>
  <c r="M44" i="11"/>
  <c r="U44" i="11"/>
  <c r="H82" i="11"/>
  <c r="H54" i="11"/>
  <c r="P57" i="11"/>
  <c r="P66" i="11"/>
  <c r="P76" i="11"/>
  <c r="H79" i="11"/>
  <c r="H8" i="11"/>
  <c r="P8" i="11"/>
  <c r="H16" i="11"/>
  <c r="P16" i="11"/>
  <c r="H26" i="11"/>
  <c r="P26" i="11"/>
  <c r="H34" i="11"/>
  <c r="P34" i="11"/>
  <c r="M37" i="11"/>
  <c r="U37" i="11"/>
  <c r="J40" i="11"/>
  <c r="R40" i="11"/>
  <c r="H42" i="11"/>
  <c r="P42" i="11"/>
  <c r="M45" i="11"/>
  <c r="U45" i="11"/>
  <c r="P53" i="11"/>
  <c r="H57" i="11"/>
  <c r="H66" i="11"/>
  <c r="H76" i="11"/>
  <c r="H10" i="11"/>
  <c r="P10" i="11"/>
  <c r="H18" i="11"/>
  <c r="P18" i="11"/>
  <c r="H28" i="11"/>
  <c r="P28" i="11"/>
  <c r="H36" i="11"/>
  <c r="P36" i="11"/>
  <c r="M39" i="11"/>
  <c r="U39" i="11"/>
  <c r="J42" i="11"/>
  <c r="R42" i="11"/>
  <c r="H44" i="11"/>
  <c r="P44" i="11"/>
  <c r="P56" i="11"/>
  <c r="P65" i="11"/>
  <c r="P75" i="11"/>
  <c r="P82" i="11"/>
  <c r="P85" i="11"/>
  <c r="P106" i="11"/>
  <c r="C36" i="14" s="1"/>
  <c r="H3" i="11"/>
  <c r="P3" i="11"/>
  <c r="H11" i="11"/>
  <c r="P11" i="11"/>
  <c r="H19" i="11"/>
  <c r="P19" i="11"/>
  <c r="H29" i="11"/>
  <c r="P29" i="11"/>
  <c r="H37" i="11"/>
  <c r="P37" i="11"/>
  <c r="H45" i="11"/>
  <c r="P45" i="11"/>
  <c r="H4" i="11"/>
  <c r="P4" i="11"/>
  <c r="H12" i="11"/>
  <c r="P12" i="11"/>
  <c r="H20" i="11"/>
  <c r="P20" i="11"/>
  <c r="H30" i="11"/>
  <c r="P30" i="11"/>
  <c r="H38" i="11"/>
  <c r="P38" i="11"/>
  <c r="M41" i="11"/>
  <c r="U41" i="11"/>
  <c r="J44" i="11"/>
  <c r="R44" i="11"/>
  <c r="H46" i="11"/>
  <c r="P46" i="11"/>
  <c r="P86" i="11"/>
  <c r="H62" i="11"/>
  <c r="H65" i="11"/>
  <c r="H70" i="11"/>
  <c r="H75" i="11"/>
  <c r="H5" i="11"/>
  <c r="P5" i="11"/>
  <c r="H13" i="11"/>
  <c r="P13" i="11"/>
  <c r="H21" i="11"/>
  <c r="P21" i="11"/>
  <c r="H31" i="11"/>
  <c r="P31" i="11"/>
  <c r="J37" i="11"/>
  <c r="R37" i="11"/>
  <c r="H39" i="11"/>
  <c r="P39" i="11"/>
  <c r="P58" i="11"/>
  <c r="H59" i="11"/>
  <c r="P59" i="11"/>
  <c r="P64" i="11"/>
  <c r="H67" i="11"/>
  <c r="P67" i="11"/>
  <c r="H77" i="11"/>
  <c r="P77" i="11"/>
  <c r="P79" i="11"/>
  <c r="H85" i="11"/>
  <c r="H112" i="11"/>
  <c r="E49" i="14" s="1"/>
  <c r="H6" i="11"/>
  <c r="P6" i="11"/>
  <c r="H14" i="11"/>
  <c r="P14" i="11"/>
  <c r="H22" i="11"/>
  <c r="P22" i="11"/>
  <c r="H32" i="11"/>
  <c r="P32" i="11"/>
  <c r="E79" i="11"/>
  <c r="E76" i="11"/>
  <c r="E77" i="11"/>
  <c r="F113" i="11"/>
  <c r="F47" i="14" s="1"/>
  <c r="F97" i="11"/>
  <c r="F112" i="11"/>
  <c r="E47" i="14" s="1"/>
  <c r="F111" i="11"/>
  <c r="D47" i="14" s="1"/>
  <c r="F86" i="11"/>
  <c r="F110" i="11"/>
  <c r="C47" i="14" s="1"/>
  <c r="F85" i="11"/>
  <c r="F75" i="11"/>
  <c r="F65" i="11"/>
  <c r="F57" i="11"/>
  <c r="F107" i="11"/>
  <c r="D26" i="14" s="1"/>
  <c r="F106" i="11"/>
  <c r="C26" i="14" s="1"/>
  <c r="F82" i="11"/>
  <c r="F70" i="11"/>
  <c r="F62" i="11"/>
  <c r="F54" i="11"/>
  <c r="N113" i="11"/>
  <c r="F55" i="14" s="1"/>
  <c r="N97" i="11"/>
  <c r="N112" i="11"/>
  <c r="E55" i="14" s="1"/>
  <c r="N111" i="11"/>
  <c r="D55" i="14" s="1"/>
  <c r="N86" i="11"/>
  <c r="N110" i="11"/>
  <c r="C55" i="14" s="1"/>
  <c r="N85" i="11"/>
  <c r="N75" i="11"/>
  <c r="N65" i="11"/>
  <c r="N57" i="11"/>
  <c r="N107" i="11"/>
  <c r="D34" i="14" s="1"/>
  <c r="N106" i="11"/>
  <c r="C34" i="14" s="1"/>
  <c r="N82" i="11"/>
  <c r="N70" i="11"/>
  <c r="N62" i="11"/>
  <c r="N54" i="11"/>
  <c r="S108" i="11"/>
  <c r="E39" i="14" s="1"/>
  <c r="S71" i="11"/>
  <c r="S83" i="11"/>
  <c r="G112" i="11"/>
  <c r="E48" i="14" s="1"/>
  <c r="G111" i="11"/>
  <c r="D48" i="14" s="1"/>
  <c r="G110" i="11"/>
  <c r="C48" i="14" s="1"/>
  <c r="G85" i="11"/>
  <c r="G108" i="11"/>
  <c r="E27" i="14" s="1"/>
  <c r="G84" i="11"/>
  <c r="G64" i="11"/>
  <c r="G56" i="11"/>
  <c r="G106" i="11"/>
  <c r="C27" i="14" s="1"/>
  <c r="G114" i="11"/>
  <c r="G48" i="14" s="1"/>
  <c r="G104" i="11"/>
  <c r="G6" i="14" s="1"/>
  <c r="G102" i="11"/>
  <c r="E6" i="14" s="1"/>
  <c r="G100" i="11"/>
  <c r="C6" i="14" s="1"/>
  <c r="G98" i="11"/>
  <c r="G79" i="11"/>
  <c r="G69" i="11"/>
  <c r="G61" i="11"/>
  <c r="G53" i="11"/>
  <c r="G97" i="11"/>
  <c r="G113" i="11"/>
  <c r="F48" i="14" s="1"/>
  <c r="F114" i="11"/>
  <c r="G47" i="14" s="1"/>
  <c r="H111" i="11"/>
  <c r="D49" i="14" s="1"/>
  <c r="H110" i="11"/>
  <c r="C49" i="14" s="1"/>
  <c r="H108" i="11"/>
  <c r="E28" i="14" s="1"/>
  <c r="H84" i="11"/>
  <c r="H107" i="11"/>
  <c r="D28" i="14" s="1"/>
  <c r="H83" i="11"/>
  <c r="H71" i="11"/>
  <c r="H63" i="11"/>
  <c r="H55" i="11"/>
  <c r="H114" i="11"/>
  <c r="G49" i="14" s="1"/>
  <c r="H104" i="11"/>
  <c r="G7" i="14" s="1"/>
  <c r="H102" i="11"/>
  <c r="E7" i="14" s="1"/>
  <c r="H100" i="11"/>
  <c r="C7" i="14" s="1"/>
  <c r="H98" i="11"/>
  <c r="H113" i="11"/>
  <c r="F49" i="14" s="1"/>
  <c r="H97" i="11"/>
  <c r="H78" i="11"/>
  <c r="H68" i="11"/>
  <c r="H60" i="11"/>
  <c r="H52" i="11"/>
  <c r="P111" i="11"/>
  <c r="D57" i="14" s="1"/>
  <c r="P110" i="11"/>
  <c r="C57" i="14" s="1"/>
  <c r="P108" i="11"/>
  <c r="E36" i="14" s="1"/>
  <c r="P84" i="11"/>
  <c r="P107" i="11"/>
  <c r="D36" i="14" s="1"/>
  <c r="P83" i="11"/>
  <c r="P71" i="11"/>
  <c r="P63" i="11"/>
  <c r="P55" i="11"/>
  <c r="P114" i="11"/>
  <c r="G57" i="14" s="1"/>
  <c r="P104" i="11"/>
  <c r="G15" i="14" s="1"/>
  <c r="P102" i="11"/>
  <c r="E15" i="14" s="1"/>
  <c r="P100" i="11"/>
  <c r="C15" i="14" s="1"/>
  <c r="P98" i="11"/>
  <c r="P113" i="11"/>
  <c r="F57" i="14" s="1"/>
  <c r="P97" i="11"/>
  <c r="P78" i="11"/>
  <c r="P68" i="11"/>
  <c r="P60" i="11"/>
  <c r="P52" i="11"/>
  <c r="F108" i="11"/>
  <c r="E26" i="14" s="1"/>
  <c r="S70" i="11"/>
  <c r="F79" i="11"/>
  <c r="F84" i="11"/>
  <c r="H86" i="11"/>
  <c r="H106" i="11"/>
  <c r="C28" i="14" s="1"/>
  <c r="N114" i="11"/>
  <c r="G55" i="14" s="1"/>
  <c r="E51" i="11"/>
  <c r="K107" i="11"/>
  <c r="D31" i="14" s="1"/>
  <c r="K106" i="11"/>
  <c r="C31" i="14" s="1"/>
  <c r="K114" i="11"/>
  <c r="G52" i="14" s="1"/>
  <c r="K104" i="11"/>
  <c r="G10" i="14" s="1"/>
  <c r="K102" i="11"/>
  <c r="E10" i="14" s="1"/>
  <c r="K100" i="11"/>
  <c r="C10" i="14" s="1"/>
  <c r="K98" i="11"/>
  <c r="K113" i="11"/>
  <c r="F52" i="14" s="1"/>
  <c r="K97" i="11"/>
  <c r="K78" i="11"/>
  <c r="K68" i="11"/>
  <c r="K60" i="11"/>
  <c r="K52" i="11"/>
  <c r="K112" i="11"/>
  <c r="E52" i="14" s="1"/>
  <c r="K111" i="11"/>
  <c r="D52" i="14" s="1"/>
  <c r="K110" i="11"/>
  <c r="C52" i="14" s="1"/>
  <c r="K85" i="11"/>
  <c r="K75" i="11"/>
  <c r="K65" i="11"/>
  <c r="K57" i="11"/>
  <c r="S107" i="11"/>
  <c r="D39" i="14" s="1"/>
  <c r="S106" i="11"/>
  <c r="C39" i="14" s="1"/>
  <c r="S114" i="11"/>
  <c r="G60" i="14" s="1"/>
  <c r="S104" i="11"/>
  <c r="G18" i="14" s="1"/>
  <c r="S102" i="11"/>
  <c r="E18" i="14" s="1"/>
  <c r="S100" i="11"/>
  <c r="C18" i="14" s="1"/>
  <c r="S98" i="11"/>
  <c r="S113" i="11"/>
  <c r="F60" i="14" s="1"/>
  <c r="S97" i="11"/>
  <c r="S78" i="11"/>
  <c r="S68" i="11"/>
  <c r="S60" i="11"/>
  <c r="S52" i="11"/>
  <c r="S112" i="11"/>
  <c r="E60" i="14" s="1"/>
  <c r="S111" i="11"/>
  <c r="D60" i="14" s="1"/>
  <c r="S110" i="11"/>
  <c r="C60" i="14" s="1"/>
  <c r="S85" i="11"/>
  <c r="S75" i="11"/>
  <c r="S65" i="11"/>
  <c r="S57" i="11"/>
  <c r="K86" i="11"/>
  <c r="N108" i="11"/>
  <c r="E34" i="14" s="1"/>
  <c r="O53" i="11"/>
  <c r="J58" i="11"/>
  <c r="R58" i="11"/>
  <c r="O61" i="11"/>
  <c r="M63" i="11"/>
  <c r="U63" i="11"/>
  <c r="J66" i="11"/>
  <c r="R66" i="11"/>
  <c r="O69" i="11"/>
  <c r="M71" i="11"/>
  <c r="U71" i="11"/>
  <c r="J76" i="11"/>
  <c r="R76" i="11"/>
  <c r="O79" i="11"/>
  <c r="M83" i="11"/>
  <c r="U83" i="11"/>
  <c r="J86" i="11"/>
  <c r="R86" i="11"/>
  <c r="O98" i="11"/>
  <c r="O100" i="11"/>
  <c r="C14" i="14" s="1"/>
  <c r="O102" i="11"/>
  <c r="E14" i="14" s="1"/>
  <c r="O104" i="11"/>
  <c r="G14" i="14" s="1"/>
  <c r="M107" i="11"/>
  <c r="D33" i="14" s="1"/>
  <c r="U107" i="11"/>
  <c r="D41" i="14" s="1"/>
  <c r="L108" i="11"/>
  <c r="E32" i="14" s="1"/>
  <c r="T108" i="11"/>
  <c r="E40" i="14" s="1"/>
  <c r="J111" i="11"/>
  <c r="D51" i="14" s="1"/>
  <c r="R111" i="11"/>
  <c r="D59" i="14" s="1"/>
  <c r="I112" i="11"/>
  <c r="E50" i="14" s="1"/>
  <c r="Q112" i="11"/>
  <c r="E58" i="14" s="1"/>
  <c r="O114" i="11"/>
  <c r="G56" i="14" s="1"/>
  <c r="O106" i="11"/>
  <c r="C35" i="14" s="1"/>
  <c r="J112" i="11"/>
  <c r="E51" i="14" s="1"/>
  <c r="R112" i="11"/>
  <c r="E59" i="14" s="1"/>
  <c r="J113" i="11"/>
  <c r="F51" i="14" s="1"/>
  <c r="R113" i="11"/>
  <c r="F59" i="14" s="1"/>
  <c r="J53" i="11"/>
  <c r="R53" i="11"/>
  <c r="O56" i="11"/>
  <c r="J61" i="11"/>
  <c r="R61" i="11"/>
  <c r="O64" i="11"/>
  <c r="M66" i="11"/>
  <c r="U66" i="11"/>
  <c r="J69" i="11"/>
  <c r="R69" i="11"/>
  <c r="M76" i="11"/>
  <c r="U76" i="11"/>
  <c r="J79" i="11"/>
  <c r="R79" i="11"/>
  <c r="O84" i="11"/>
  <c r="M86" i="11"/>
  <c r="U86" i="11"/>
  <c r="J98" i="11"/>
  <c r="R98" i="11"/>
  <c r="J100" i="11"/>
  <c r="C9" i="14" s="1"/>
  <c r="R100" i="11"/>
  <c r="C17" i="14" s="1"/>
  <c r="J102" i="11"/>
  <c r="E9" i="14" s="1"/>
  <c r="R102" i="11"/>
  <c r="E17" i="14" s="1"/>
  <c r="J104" i="11"/>
  <c r="G9" i="14" s="1"/>
  <c r="R104" i="11"/>
  <c r="G17" i="14" s="1"/>
  <c r="O108" i="11"/>
  <c r="E35" i="14" s="1"/>
  <c r="M111" i="11"/>
  <c r="D54" i="14" s="1"/>
  <c r="U111" i="11"/>
  <c r="D62" i="14" s="1"/>
  <c r="J114" i="11"/>
  <c r="G51" i="14" s="1"/>
  <c r="R114" i="11"/>
  <c r="G59" i="14" s="1"/>
  <c r="O85" i="11"/>
  <c r="J106" i="11"/>
  <c r="C30" i="14" s="1"/>
  <c r="R106" i="11"/>
  <c r="C38" i="14" s="1"/>
  <c r="O110" i="11"/>
  <c r="C56" i="14" s="1"/>
  <c r="M112" i="11"/>
  <c r="E54" i="14" s="1"/>
  <c r="U112" i="11"/>
  <c r="E62" i="14" s="1"/>
  <c r="J107" i="11"/>
  <c r="D30" i="14" s="1"/>
  <c r="R107" i="11"/>
  <c r="D38" i="14" s="1"/>
  <c r="O111" i="11"/>
  <c r="D56" i="14" s="1"/>
  <c r="E78" i="11" l="1"/>
  <c r="E85" i="11" s="1"/>
  <c r="E113" i="11" s="1"/>
  <c r="E75" i="11"/>
  <c r="E97" i="11"/>
  <c r="E86" i="11"/>
  <c r="E83" i="11" l="1"/>
  <c r="E111" i="11" s="1"/>
  <c r="E84" i="11"/>
  <c r="E112" i="11" s="1"/>
  <c r="E114" i="11"/>
  <c r="E98" i="11"/>
  <c r="E82" i="11"/>
  <c r="E110" i="11" s="1"/>
  <c r="B62" i="14" l="1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R20" i="3" l="1"/>
  <c r="Q20" i="3"/>
  <c r="P20" i="3"/>
  <c r="O20" i="3"/>
  <c r="N20" i="3"/>
  <c r="M20" i="3"/>
  <c r="L20" i="3"/>
  <c r="K20" i="3"/>
  <c r="J20" i="3"/>
  <c r="I20" i="3"/>
  <c r="H20" i="3"/>
  <c r="G20" i="3"/>
  <c r="R19" i="3"/>
  <c r="Q19" i="3"/>
  <c r="P19" i="3"/>
  <c r="O19" i="3"/>
  <c r="N19" i="3"/>
  <c r="M19" i="3"/>
  <c r="L19" i="3"/>
  <c r="K19" i="3"/>
  <c r="J19" i="3"/>
  <c r="I19" i="3"/>
  <c r="H19" i="3"/>
  <c r="G19" i="3"/>
  <c r="R18" i="3"/>
  <c r="Q18" i="3"/>
  <c r="P18" i="3"/>
  <c r="O18" i="3"/>
  <c r="N18" i="3"/>
  <c r="M18" i="3"/>
  <c r="L18" i="3"/>
  <c r="K18" i="3"/>
  <c r="J18" i="3"/>
  <c r="I18" i="3"/>
  <c r="H18" i="3"/>
  <c r="G18" i="3"/>
  <c r="R17" i="3"/>
  <c r="Q17" i="3"/>
  <c r="P17" i="3"/>
  <c r="O17" i="3"/>
  <c r="N17" i="3"/>
  <c r="M17" i="3"/>
  <c r="L17" i="3"/>
  <c r="K17" i="3"/>
  <c r="J17" i="3"/>
  <c r="I17" i="3"/>
  <c r="H17" i="3"/>
  <c r="G17" i="3"/>
  <c r="R16" i="3"/>
  <c r="Q16" i="3"/>
  <c r="P16" i="3"/>
  <c r="O16" i="3"/>
  <c r="N16" i="3"/>
  <c r="M16" i="3"/>
  <c r="L16" i="3"/>
  <c r="K16" i="3"/>
  <c r="J16" i="3"/>
  <c r="I16" i="3"/>
  <c r="H16" i="3"/>
  <c r="G16" i="3"/>
  <c r="R15" i="3"/>
  <c r="Q15" i="3"/>
  <c r="P15" i="3"/>
  <c r="O15" i="3"/>
  <c r="N15" i="3"/>
  <c r="M15" i="3"/>
  <c r="L15" i="3"/>
  <c r="K15" i="3"/>
  <c r="J15" i="3"/>
  <c r="I15" i="3"/>
  <c r="H15" i="3"/>
  <c r="G15" i="3"/>
  <c r="R14" i="3"/>
  <c r="Q14" i="3"/>
  <c r="P14" i="3"/>
  <c r="O14" i="3"/>
  <c r="N14" i="3"/>
  <c r="M14" i="3"/>
  <c r="L14" i="3"/>
  <c r="K14" i="3"/>
  <c r="J14" i="3"/>
  <c r="I14" i="3"/>
  <c r="H14" i="3"/>
  <c r="G14" i="3"/>
  <c r="R13" i="3"/>
  <c r="Q13" i="3"/>
  <c r="P13" i="3"/>
  <c r="O13" i="3"/>
  <c r="N13" i="3"/>
  <c r="M13" i="3"/>
  <c r="L13" i="3"/>
  <c r="K13" i="3"/>
  <c r="J13" i="3"/>
  <c r="I13" i="3"/>
  <c r="H13" i="3"/>
  <c r="G13" i="3"/>
  <c r="S48" i="2"/>
  <c r="R48" i="2"/>
  <c r="Q48" i="2"/>
  <c r="P48" i="2"/>
  <c r="O48" i="2"/>
  <c r="N48" i="2"/>
  <c r="M48" i="2"/>
  <c r="L48" i="2"/>
  <c r="K48" i="2"/>
  <c r="J48" i="2"/>
  <c r="I48" i="2"/>
  <c r="H48" i="2"/>
  <c r="S46" i="2"/>
  <c r="R46" i="2"/>
  <c r="Q46" i="2"/>
  <c r="P46" i="2"/>
  <c r="O46" i="2"/>
  <c r="N46" i="2"/>
  <c r="M46" i="2"/>
  <c r="L46" i="2"/>
  <c r="K46" i="2"/>
  <c r="J46" i="2"/>
  <c r="I46" i="2"/>
  <c r="H46" i="2"/>
  <c r="S45" i="2"/>
  <c r="R45" i="2"/>
  <c r="Q45" i="2"/>
  <c r="P45" i="2"/>
  <c r="O45" i="2"/>
  <c r="N45" i="2"/>
  <c r="M45" i="2"/>
  <c r="L45" i="2"/>
  <c r="K45" i="2"/>
  <c r="J45" i="2"/>
  <c r="I45" i="2"/>
  <c r="H45" i="2"/>
  <c r="S44" i="2"/>
  <c r="R44" i="2"/>
  <c r="Q44" i="2"/>
  <c r="P44" i="2"/>
  <c r="O44" i="2"/>
  <c r="N44" i="2"/>
  <c r="M44" i="2"/>
  <c r="L44" i="2"/>
  <c r="K44" i="2"/>
  <c r="J44" i="2"/>
  <c r="I44" i="2"/>
  <c r="H44" i="2"/>
  <c r="D45" i="2"/>
  <c r="S43" i="2"/>
  <c r="R43" i="2"/>
  <c r="Q43" i="2"/>
  <c r="P43" i="2"/>
  <c r="O43" i="2"/>
  <c r="N43" i="2"/>
  <c r="M43" i="2"/>
  <c r="L43" i="2"/>
  <c r="K43" i="2"/>
  <c r="J43" i="2"/>
  <c r="I43" i="2"/>
  <c r="H43" i="2"/>
  <c r="D44" i="2"/>
  <c r="E45" i="2" s="1"/>
  <c r="S42" i="2"/>
  <c r="R42" i="2"/>
  <c r="Q42" i="2"/>
  <c r="P42" i="2"/>
  <c r="O42" i="2"/>
  <c r="N42" i="2"/>
  <c r="M42" i="2"/>
  <c r="L42" i="2"/>
  <c r="K42" i="2"/>
  <c r="J42" i="2"/>
  <c r="I42" i="2"/>
  <c r="H42" i="2"/>
  <c r="D43" i="2"/>
  <c r="E44" i="2" s="1"/>
  <c r="F45" i="2" s="1"/>
  <c r="S41" i="2"/>
  <c r="R41" i="2"/>
  <c r="Q41" i="2"/>
  <c r="P41" i="2"/>
  <c r="O41" i="2"/>
  <c r="N41" i="2"/>
  <c r="M41" i="2"/>
  <c r="L41" i="2"/>
  <c r="K41" i="2"/>
  <c r="J41" i="2"/>
  <c r="I41" i="2"/>
  <c r="H41" i="2"/>
  <c r="D42" i="2"/>
  <c r="E43" i="2" s="1"/>
  <c r="F44" i="2" s="1"/>
  <c r="G45" i="2" s="1"/>
  <c r="S40" i="2"/>
  <c r="R40" i="2"/>
  <c r="Q40" i="2"/>
  <c r="P40" i="2"/>
  <c r="O40" i="2"/>
  <c r="N40" i="2"/>
  <c r="M40" i="2"/>
  <c r="L40" i="2"/>
  <c r="K40" i="2"/>
  <c r="J40" i="2"/>
  <c r="I40" i="2"/>
  <c r="H40" i="2"/>
  <c r="D41" i="2"/>
  <c r="E42" i="2" s="1"/>
  <c r="F43" i="2" s="1"/>
  <c r="G44" i="2" s="1"/>
  <c r="S39" i="2"/>
  <c r="R39" i="2"/>
  <c r="Q39" i="2"/>
  <c r="P39" i="2"/>
  <c r="O39" i="2"/>
  <c r="N39" i="2"/>
  <c r="M39" i="2"/>
  <c r="L39" i="2"/>
  <c r="K39" i="2"/>
  <c r="J39" i="2"/>
  <c r="I39" i="2"/>
  <c r="H39" i="2"/>
  <c r="D40" i="2"/>
  <c r="E41" i="2" s="1"/>
  <c r="F42" i="2" s="1"/>
  <c r="G43" i="2" s="1"/>
  <c r="S38" i="2"/>
  <c r="R38" i="2"/>
  <c r="Q38" i="2"/>
  <c r="P38" i="2"/>
  <c r="O38" i="2"/>
  <c r="N38" i="2"/>
  <c r="M38" i="2"/>
  <c r="L38" i="2"/>
  <c r="K38" i="2"/>
  <c r="J38" i="2"/>
  <c r="I38" i="2"/>
  <c r="H38" i="2"/>
  <c r="D39" i="2"/>
  <c r="E40" i="2" s="1"/>
  <c r="F41" i="2" s="1"/>
  <c r="G42" i="2" s="1"/>
  <c r="S37" i="2"/>
  <c r="R37" i="2"/>
  <c r="Q37" i="2"/>
  <c r="P37" i="2"/>
  <c r="O37" i="2"/>
  <c r="N37" i="2"/>
  <c r="M37" i="2"/>
  <c r="L37" i="2"/>
  <c r="K37" i="2"/>
  <c r="J37" i="2"/>
  <c r="I37" i="2"/>
  <c r="H37" i="2"/>
  <c r="D38" i="2"/>
  <c r="E39" i="2" s="1"/>
  <c r="F40" i="2" s="1"/>
  <c r="G41" i="2" s="1"/>
  <c r="S36" i="2"/>
  <c r="R36" i="2"/>
  <c r="Q36" i="2"/>
  <c r="P36" i="2"/>
  <c r="O36" i="2"/>
  <c r="N36" i="2"/>
  <c r="M36" i="2"/>
  <c r="L36" i="2"/>
  <c r="K36" i="2"/>
  <c r="J36" i="2"/>
  <c r="I36" i="2"/>
  <c r="H36" i="2"/>
  <c r="D37" i="2"/>
  <c r="E38" i="2" s="1"/>
  <c r="F39" i="2" s="1"/>
  <c r="G40" i="2" s="1"/>
  <c r="S35" i="2"/>
  <c r="R35" i="2"/>
  <c r="Q35" i="2"/>
  <c r="P35" i="2"/>
  <c r="O35" i="2"/>
  <c r="N35" i="2"/>
  <c r="M35" i="2"/>
  <c r="L35" i="2"/>
  <c r="K35" i="2"/>
  <c r="J35" i="2"/>
  <c r="I35" i="2"/>
  <c r="H35" i="2"/>
  <c r="S34" i="2"/>
  <c r="R34" i="2"/>
  <c r="Q34" i="2"/>
  <c r="P34" i="2"/>
  <c r="O34" i="2"/>
  <c r="N34" i="2"/>
  <c r="M34" i="2"/>
  <c r="L34" i="2"/>
  <c r="K34" i="2"/>
  <c r="J34" i="2"/>
  <c r="I34" i="2"/>
  <c r="H34" i="2"/>
  <c r="D35" i="2"/>
  <c r="E36" i="2" s="1"/>
  <c r="F37" i="2" s="1"/>
  <c r="G38" i="2" s="1"/>
  <c r="S33" i="2"/>
  <c r="R33" i="2"/>
  <c r="Q33" i="2"/>
  <c r="P33" i="2"/>
  <c r="O33" i="2"/>
  <c r="N33" i="2"/>
  <c r="M33" i="2"/>
  <c r="L33" i="2"/>
  <c r="K33" i="2"/>
  <c r="J33" i="2"/>
  <c r="I33" i="2"/>
  <c r="H33" i="2"/>
  <c r="D34" i="2"/>
  <c r="E35" i="2" s="1"/>
  <c r="F36" i="2" s="1"/>
  <c r="G37" i="2" s="1"/>
  <c r="S32" i="2"/>
  <c r="R32" i="2"/>
  <c r="Q32" i="2"/>
  <c r="P32" i="2"/>
  <c r="O32" i="2"/>
  <c r="N32" i="2"/>
  <c r="M32" i="2"/>
  <c r="L32" i="2"/>
  <c r="K32" i="2"/>
  <c r="J32" i="2"/>
  <c r="I32" i="2"/>
  <c r="H32" i="2"/>
  <c r="D33" i="2"/>
  <c r="E34" i="2" s="1"/>
  <c r="F35" i="2" s="1"/>
  <c r="G36" i="2" s="1"/>
  <c r="S31" i="2"/>
  <c r="R31" i="2"/>
  <c r="Q31" i="2"/>
  <c r="P31" i="2"/>
  <c r="O31" i="2"/>
  <c r="N31" i="2"/>
  <c r="M31" i="2"/>
  <c r="L31" i="2"/>
  <c r="K31" i="2"/>
  <c r="J31" i="2"/>
  <c r="I31" i="2"/>
  <c r="H31" i="2"/>
  <c r="S30" i="2"/>
  <c r="R30" i="2"/>
  <c r="Q30" i="2"/>
  <c r="P30" i="2"/>
  <c r="O30" i="2"/>
  <c r="N30" i="2"/>
  <c r="M30" i="2"/>
  <c r="L30" i="2"/>
  <c r="K30" i="2"/>
  <c r="J30" i="2"/>
  <c r="I30" i="2"/>
  <c r="H30" i="2"/>
  <c r="D31" i="2"/>
  <c r="E32" i="2" s="1"/>
  <c r="F33" i="2" s="1"/>
  <c r="G34" i="2" s="1"/>
  <c r="S29" i="2"/>
  <c r="R29" i="2"/>
  <c r="Q29" i="2"/>
  <c r="P29" i="2"/>
  <c r="O29" i="2"/>
  <c r="N29" i="2"/>
  <c r="M29" i="2"/>
  <c r="L29" i="2"/>
  <c r="K29" i="2"/>
  <c r="J29" i="2"/>
  <c r="I29" i="2"/>
  <c r="H29" i="2"/>
  <c r="D30" i="2"/>
  <c r="E31" i="2" s="1"/>
  <c r="F32" i="2" s="1"/>
  <c r="G33" i="2" s="1"/>
  <c r="S28" i="2"/>
  <c r="R28" i="2"/>
  <c r="Q28" i="2"/>
  <c r="P28" i="2"/>
  <c r="O28" i="2"/>
  <c r="N28" i="2"/>
  <c r="M28" i="2"/>
  <c r="L28" i="2"/>
  <c r="K28" i="2"/>
  <c r="J28" i="2"/>
  <c r="I28" i="2"/>
  <c r="H28" i="2"/>
  <c r="D29" i="2"/>
  <c r="E30" i="2" s="1"/>
  <c r="F31" i="2" s="1"/>
  <c r="G32" i="2" s="1"/>
  <c r="S27" i="2"/>
  <c r="R27" i="2"/>
  <c r="Q27" i="2"/>
  <c r="P27" i="2"/>
  <c r="O27" i="2"/>
  <c r="N27" i="2"/>
  <c r="M27" i="2"/>
  <c r="L27" i="2"/>
  <c r="K27" i="2"/>
  <c r="J27" i="2"/>
  <c r="I27" i="2"/>
  <c r="H27" i="2"/>
  <c r="D28" i="2"/>
  <c r="S26" i="2"/>
  <c r="R26" i="2"/>
  <c r="Q26" i="2"/>
  <c r="P26" i="2"/>
  <c r="O26" i="2"/>
  <c r="N26" i="2"/>
  <c r="M26" i="2"/>
  <c r="L26" i="2"/>
  <c r="K26" i="2"/>
  <c r="J26" i="2"/>
  <c r="I26" i="2"/>
  <c r="H26" i="2"/>
  <c r="S23" i="2"/>
  <c r="S71" i="2" s="1"/>
  <c r="R23" i="2"/>
  <c r="R71" i="2" s="1"/>
  <c r="Q23" i="2"/>
  <c r="Q71" i="2" s="1"/>
  <c r="P23" i="2"/>
  <c r="P71" i="2" s="1"/>
  <c r="O23" i="2"/>
  <c r="O71" i="2" s="1"/>
  <c r="N23" i="2"/>
  <c r="N71" i="2" s="1"/>
  <c r="M23" i="2"/>
  <c r="M71" i="2" s="1"/>
  <c r="L23" i="2"/>
  <c r="L71" i="2" s="1"/>
  <c r="K23" i="2"/>
  <c r="K71" i="2" s="1"/>
  <c r="J23" i="2"/>
  <c r="J71" i="2" s="1"/>
  <c r="I23" i="2"/>
  <c r="I71" i="2" s="1"/>
  <c r="H23" i="2"/>
  <c r="H71" i="2" s="1"/>
  <c r="C71" i="2"/>
  <c r="S22" i="2"/>
  <c r="S70" i="2" s="1"/>
  <c r="R22" i="2"/>
  <c r="R70" i="2" s="1"/>
  <c r="Q22" i="2"/>
  <c r="Q70" i="2" s="1"/>
  <c r="P22" i="2"/>
  <c r="P70" i="2" s="1"/>
  <c r="O22" i="2"/>
  <c r="O70" i="2" s="1"/>
  <c r="N22" i="2"/>
  <c r="N70" i="2" s="1"/>
  <c r="M22" i="2"/>
  <c r="M70" i="2" s="1"/>
  <c r="L22" i="2"/>
  <c r="L70" i="2" s="1"/>
  <c r="K22" i="2"/>
  <c r="K70" i="2" s="1"/>
  <c r="J22" i="2"/>
  <c r="J70" i="2" s="1"/>
  <c r="I22" i="2"/>
  <c r="I70" i="2" s="1"/>
  <c r="H22" i="2"/>
  <c r="H70" i="2" s="1"/>
  <c r="C70" i="2"/>
  <c r="S21" i="2"/>
  <c r="S69" i="2" s="1"/>
  <c r="R21" i="2"/>
  <c r="R69" i="2" s="1"/>
  <c r="Q21" i="2"/>
  <c r="Q69" i="2" s="1"/>
  <c r="P21" i="2"/>
  <c r="P69" i="2" s="1"/>
  <c r="O21" i="2"/>
  <c r="O69" i="2" s="1"/>
  <c r="N21" i="2"/>
  <c r="N69" i="2" s="1"/>
  <c r="M21" i="2"/>
  <c r="M69" i="2" s="1"/>
  <c r="L21" i="2"/>
  <c r="L69" i="2" s="1"/>
  <c r="K21" i="2"/>
  <c r="K69" i="2" s="1"/>
  <c r="J21" i="2"/>
  <c r="J69" i="2" s="1"/>
  <c r="I21" i="2"/>
  <c r="I69" i="2" s="1"/>
  <c r="H21" i="2"/>
  <c r="H69" i="2" s="1"/>
  <c r="S20" i="2"/>
  <c r="S68" i="2" s="1"/>
  <c r="R20" i="2"/>
  <c r="R68" i="2" s="1"/>
  <c r="Q20" i="2"/>
  <c r="Q68" i="2" s="1"/>
  <c r="P20" i="2"/>
  <c r="P68" i="2" s="1"/>
  <c r="O20" i="2"/>
  <c r="O68" i="2" s="1"/>
  <c r="N20" i="2"/>
  <c r="N68" i="2" s="1"/>
  <c r="M20" i="2"/>
  <c r="M68" i="2" s="1"/>
  <c r="L20" i="2"/>
  <c r="L68" i="2" s="1"/>
  <c r="K20" i="2"/>
  <c r="K68" i="2" s="1"/>
  <c r="J20" i="2"/>
  <c r="J68" i="2" s="1"/>
  <c r="I20" i="2"/>
  <c r="I68" i="2" s="1"/>
  <c r="H20" i="2"/>
  <c r="H68" i="2" s="1"/>
  <c r="S19" i="2"/>
  <c r="S67" i="2" s="1"/>
  <c r="R19" i="2"/>
  <c r="R67" i="2" s="1"/>
  <c r="Q19" i="2"/>
  <c r="Q67" i="2" s="1"/>
  <c r="P19" i="2"/>
  <c r="P67" i="2" s="1"/>
  <c r="O19" i="2"/>
  <c r="O67" i="2" s="1"/>
  <c r="N19" i="2"/>
  <c r="N67" i="2" s="1"/>
  <c r="M19" i="2"/>
  <c r="M67" i="2" s="1"/>
  <c r="L19" i="2"/>
  <c r="L67" i="2" s="1"/>
  <c r="K19" i="2"/>
  <c r="K67" i="2" s="1"/>
  <c r="J19" i="2"/>
  <c r="J67" i="2" s="1"/>
  <c r="I19" i="2"/>
  <c r="I67" i="2" s="1"/>
  <c r="H19" i="2"/>
  <c r="H67" i="2" s="1"/>
  <c r="S18" i="2"/>
  <c r="S66" i="2" s="1"/>
  <c r="R18" i="2"/>
  <c r="R66" i="2" s="1"/>
  <c r="Q18" i="2"/>
  <c r="Q66" i="2" s="1"/>
  <c r="P18" i="2"/>
  <c r="P66" i="2" s="1"/>
  <c r="O18" i="2"/>
  <c r="O66" i="2" s="1"/>
  <c r="N18" i="2"/>
  <c r="N66" i="2" s="1"/>
  <c r="M18" i="2"/>
  <c r="M66" i="2" s="1"/>
  <c r="L18" i="2"/>
  <c r="L66" i="2" s="1"/>
  <c r="K18" i="2"/>
  <c r="K66" i="2" s="1"/>
  <c r="J18" i="2"/>
  <c r="J66" i="2" s="1"/>
  <c r="I18" i="2"/>
  <c r="I66" i="2" s="1"/>
  <c r="H18" i="2"/>
  <c r="H66" i="2" s="1"/>
  <c r="S17" i="2"/>
  <c r="S65" i="2" s="1"/>
  <c r="R17" i="2"/>
  <c r="R65" i="2" s="1"/>
  <c r="Q17" i="2"/>
  <c r="Q65" i="2" s="1"/>
  <c r="P17" i="2"/>
  <c r="P65" i="2" s="1"/>
  <c r="O17" i="2"/>
  <c r="O65" i="2" s="1"/>
  <c r="N17" i="2"/>
  <c r="N65" i="2" s="1"/>
  <c r="M17" i="2"/>
  <c r="M65" i="2" s="1"/>
  <c r="L17" i="2"/>
  <c r="L65" i="2" s="1"/>
  <c r="K17" i="2"/>
  <c r="K65" i="2" s="1"/>
  <c r="J17" i="2"/>
  <c r="J65" i="2" s="1"/>
  <c r="I17" i="2"/>
  <c r="I65" i="2" s="1"/>
  <c r="H17" i="2"/>
  <c r="H65" i="2" s="1"/>
  <c r="S16" i="2"/>
  <c r="S64" i="2" s="1"/>
  <c r="R16" i="2"/>
  <c r="R64" i="2" s="1"/>
  <c r="Q16" i="2"/>
  <c r="Q64" i="2" s="1"/>
  <c r="P16" i="2"/>
  <c r="P64" i="2" s="1"/>
  <c r="O16" i="2"/>
  <c r="O64" i="2" s="1"/>
  <c r="N16" i="2"/>
  <c r="N64" i="2" s="1"/>
  <c r="M16" i="2"/>
  <c r="M64" i="2" s="1"/>
  <c r="L16" i="2"/>
  <c r="L64" i="2" s="1"/>
  <c r="K16" i="2"/>
  <c r="K64" i="2" s="1"/>
  <c r="J16" i="2"/>
  <c r="J64" i="2" s="1"/>
  <c r="I16" i="2"/>
  <c r="I64" i="2" s="1"/>
  <c r="H16" i="2"/>
  <c r="H64" i="2" s="1"/>
  <c r="S15" i="2"/>
  <c r="S63" i="2" s="1"/>
  <c r="R15" i="2"/>
  <c r="R63" i="2" s="1"/>
  <c r="Q15" i="2"/>
  <c r="Q63" i="2" s="1"/>
  <c r="P15" i="2"/>
  <c r="P63" i="2" s="1"/>
  <c r="O15" i="2"/>
  <c r="O63" i="2" s="1"/>
  <c r="N15" i="2"/>
  <c r="N63" i="2" s="1"/>
  <c r="M15" i="2"/>
  <c r="M63" i="2" s="1"/>
  <c r="L15" i="2"/>
  <c r="L63" i="2" s="1"/>
  <c r="K15" i="2"/>
  <c r="K63" i="2" s="1"/>
  <c r="J15" i="2"/>
  <c r="J63" i="2" s="1"/>
  <c r="I15" i="2"/>
  <c r="I63" i="2" s="1"/>
  <c r="H15" i="2"/>
  <c r="H63" i="2" s="1"/>
  <c r="S14" i="2"/>
  <c r="S62" i="2" s="1"/>
  <c r="R14" i="2"/>
  <c r="R62" i="2" s="1"/>
  <c r="Q14" i="2"/>
  <c r="Q62" i="2" s="1"/>
  <c r="P14" i="2"/>
  <c r="P62" i="2" s="1"/>
  <c r="O14" i="2"/>
  <c r="O62" i="2" s="1"/>
  <c r="N14" i="2"/>
  <c r="N62" i="2" s="1"/>
  <c r="M14" i="2"/>
  <c r="M62" i="2" s="1"/>
  <c r="L14" i="2"/>
  <c r="L62" i="2" s="1"/>
  <c r="K14" i="2"/>
  <c r="K62" i="2" s="1"/>
  <c r="J14" i="2"/>
  <c r="J62" i="2" s="1"/>
  <c r="I14" i="2"/>
  <c r="I62" i="2" s="1"/>
  <c r="H14" i="2"/>
  <c r="H62" i="2" s="1"/>
  <c r="S13" i="2"/>
  <c r="S61" i="2" s="1"/>
  <c r="R13" i="2"/>
  <c r="R61" i="2" s="1"/>
  <c r="Q13" i="2"/>
  <c r="Q61" i="2" s="1"/>
  <c r="P13" i="2"/>
  <c r="P61" i="2" s="1"/>
  <c r="O13" i="2"/>
  <c r="O61" i="2" s="1"/>
  <c r="N13" i="2"/>
  <c r="N61" i="2" s="1"/>
  <c r="M13" i="2"/>
  <c r="M61" i="2" s="1"/>
  <c r="L13" i="2"/>
  <c r="L61" i="2" s="1"/>
  <c r="K13" i="2"/>
  <c r="K61" i="2" s="1"/>
  <c r="J13" i="2"/>
  <c r="J61" i="2" s="1"/>
  <c r="I13" i="2"/>
  <c r="I61" i="2" s="1"/>
  <c r="H13" i="2"/>
  <c r="H61" i="2" s="1"/>
  <c r="S12" i="2"/>
  <c r="S60" i="2" s="1"/>
  <c r="R12" i="2"/>
  <c r="R60" i="2" s="1"/>
  <c r="Q12" i="2"/>
  <c r="Q60" i="2" s="1"/>
  <c r="P12" i="2"/>
  <c r="P60" i="2" s="1"/>
  <c r="O12" i="2"/>
  <c r="O60" i="2" s="1"/>
  <c r="N12" i="2"/>
  <c r="N60" i="2" s="1"/>
  <c r="M12" i="2"/>
  <c r="M60" i="2" s="1"/>
  <c r="L12" i="2"/>
  <c r="L60" i="2" s="1"/>
  <c r="K12" i="2"/>
  <c r="K60" i="2" s="1"/>
  <c r="J12" i="2"/>
  <c r="J60" i="2" s="1"/>
  <c r="I12" i="2"/>
  <c r="I60" i="2" s="1"/>
  <c r="H12" i="2"/>
  <c r="H60" i="2" s="1"/>
  <c r="S11" i="2"/>
  <c r="S59" i="2" s="1"/>
  <c r="R11" i="2"/>
  <c r="R59" i="2" s="1"/>
  <c r="Q11" i="2"/>
  <c r="Q59" i="2" s="1"/>
  <c r="P11" i="2"/>
  <c r="P59" i="2" s="1"/>
  <c r="O11" i="2"/>
  <c r="O59" i="2" s="1"/>
  <c r="N11" i="2"/>
  <c r="N59" i="2" s="1"/>
  <c r="M11" i="2"/>
  <c r="M59" i="2" s="1"/>
  <c r="L11" i="2"/>
  <c r="L59" i="2" s="1"/>
  <c r="K11" i="2"/>
  <c r="K59" i="2" s="1"/>
  <c r="J11" i="2"/>
  <c r="J59" i="2" s="1"/>
  <c r="I11" i="2"/>
  <c r="I59" i="2" s="1"/>
  <c r="H11" i="2"/>
  <c r="H59" i="2" s="1"/>
  <c r="S10" i="2"/>
  <c r="S58" i="2" s="1"/>
  <c r="R10" i="2"/>
  <c r="R58" i="2" s="1"/>
  <c r="Q10" i="2"/>
  <c r="Q58" i="2" s="1"/>
  <c r="P10" i="2"/>
  <c r="P58" i="2" s="1"/>
  <c r="O10" i="2"/>
  <c r="O58" i="2" s="1"/>
  <c r="N10" i="2"/>
  <c r="N58" i="2" s="1"/>
  <c r="M10" i="2"/>
  <c r="M58" i="2" s="1"/>
  <c r="L10" i="2"/>
  <c r="L58" i="2" s="1"/>
  <c r="K10" i="2"/>
  <c r="K58" i="2" s="1"/>
  <c r="J10" i="2"/>
  <c r="J58" i="2" s="1"/>
  <c r="I10" i="2"/>
  <c r="I58" i="2" s="1"/>
  <c r="H10" i="2"/>
  <c r="H58" i="2" s="1"/>
  <c r="S9" i="2"/>
  <c r="S57" i="2" s="1"/>
  <c r="R9" i="2"/>
  <c r="R57" i="2" s="1"/>
  <c r="Q9" i="2"/>
  <c r="Q57" i="2" s="1"/>
  <c r="P9" i="2"/>
  <c r="P57" i="2" s="1"/>
  <c r="O9" i="2"/>
  <c r="O57" i="2" s="1"/>
  <c r="N9" i="2"/>
  <c r="N57" i="2" s="1"/>
  <c r="M9" i="2"/>
  <c r="M57" i="2" s="1"/>
  <c r="L9" i="2"/>
  <c r="L57" i="2" s="1"/>
  <c r="K9" i="2"/>
  <c r="K57" i="2" s="1"/>
  <c r="J9" i="2"/>
  <c r="J57" i="2" s="1"/>
  <c r="I9" i="2"/>
  <c r="I57" i="2" s="1"/>
  <c r="H9" i="2"/>
  <c r="H57" i="2" s="1"/>
  <c r="S8" i="2"/>
  <c r="S56" i="2" s="1"/>
  <c r="R8" i="2"/>
  <c r="R56" i="2" s="1"/>
  <c r="Q8" i="2"/>
  <c r="Q56" i="2" s="1"/>
  <c r="P8" i="2"/>
  <c r="P56" i="2" s="1"/>
  <c r="O8" i="2"/>
  <c r="O56" i="2" s="1"/>
  <c r="N8" i="2"/>
  <c r="N56" i="2" s="1"/>
  <c r="M8" i="2"/>
  <c r="M56" i="2" s="1"/>
  <c r="L8" i="2"/>
  <c r="L56" i="2" s="1"/>
  <c r="K8" i="2"/>
  <c r="K56" i="2" s="1"/>
  <c r="J8" i="2"/>
  <c r="J56" i="2" s="1"/>
  <c r="I8" i="2"/>
  <c r="I56" i="2" s="1"/>
  <c r="H8" i="2"/>
  <c r="H56" i="2" s="1"/>
  <c r="S7" i="2"/>
  <c r="S55" i="2" s="1"/>
  <c r="R7" i="2"/>
  <c r="R55" i="2" s="1"/>
  <c r="Q7" i="2"/>
  <c r="Q55" i="2" s="1"/>
  <c r="P7" i="2"/>
  <c r="P55" i="2" s="1"/>
  <c r="O7" i="2"/>
  <c r="O55" i="2" s="1"/>
  <c r="N7" i="2"/>
  <c r="N55" i="2" s="1"/>
  <c r="M7" i="2"/>
  <c r="M55" i="2" s="1"/>
  <c r="L7" i="2"/>
  <c r="L55" i="2" s="1"/>
  <c r="K7" i="2"/>
  <c r="K55" i="2" s="1"/>
  <c r="J7" i="2"/>
  <c r="J55" i="2" s="1"/>
  <c r="I7" i="2"/>
  <c r="I55" i="2" s="1"/>
  <c r="H7" i="2"/>
  <c r="H55" i="2" s="1"/>
  <c r="S6" i="2"/>
  <c r="S54" i="2" s="1"/>
  <c r="R6" i="2"/>
  <c r="R54" i="2" s="1"/>
  <c r="Q6" i="2"/>
  <c r="Q54" i="2" s="1"/>
  <c r="P6" i="2"/>
  <c r="P54" i="2" s="1"/>
  <c r="O6" i="2"/>
  <c r="O54" i="2" s="1"/>
  <c r="N6" i="2"/>
  <c r="N54" i="2" s="1"/>
  <c r="M6" i="2"/>
  <c r="M54" i="2" s="1"/>
  <c r="L6" i="2"/>
  <c r="L54" i="2" s="1"/>
  <c r="K6" i="2"/>
  <c r="K54" i="2" s="1"/>
  <c r="J6" i="2"/>
  <c r="J54" i="2" s="1"/>
  <c r="I6" i="2"/>
  <c r="I54" i="2" s="1"/>
  <c r="H6" i="2"/>
  <c r="H54" i="2" s="1"/>
  <c r="S5" i="2"/>
  <c r="S53" i="2" s="1"/>
  <c r="R5" i="2"/>
  <c r="R53" i="2" s="1"/>
  <c r="Q5" i="2"/>
  <c r="Q53" i="2" s="1"/>
  <c r="P5" i="2"/>
  <c r="P53" i="2" s="1"/>
  <c r="O5" i="2"/>
  <c r="O53" i="2" s="1"/>
  <c r="N5" i="2"/>
  <c r="N53" i="2" s="1"/>
  <c r="M5" i="2"/>
  <c r="M53" i="2" s="1"/>
  <c r="L5" i="2"/>
  <c r="L53" i="2" s="1"/>
  <c r="K5" i="2"/>
  <c r="K53" i="2" s="1"/>
  <c r="J5" i="2"/>
  <c r="J53" i="2" s="1"/>
  <c r="I5" i="2"/>
  <c r="I53" i="2" s="1"/>
  <c r="H5" i="2"/>
  <c r="H53" i="2" s="1"/>
  <c r="S4" i="2"/>
  <c r="S52" i="2" s="1"/>
  <c r="R4" i="2"/>
  <c r="R52" i="2" s="1"/>
  <c r="Q4" i="2"/>
  <c r="Q52" i="2" s="1"/>
  <c r="P4" i="2"/>
  <c r="P52" i="2" s="1"/>
  <c r="O4" i="2"/>
  <c r="O52" i="2" s="1"/>
  <c r="N4" i="2"/>
  <c r="N52" i="2" s="1"/>
  <c r="M4" i="2"/>
  <c r="M52" i="2" s="1"/>
  <c r="L4" i="2"/>
  <c r="L52" i="2" s="1"/>
  <c r="K4" i="2"/>
  <c r="K52" i="2" s="1"/>
  <c r="J4" i="2"/>
  <c r="J52" i="2" s="1"/>
  <c r="I4" i="2"/>
  <c r="I52" i="2" s="1"/>
  <c r="H4" i="2"/>
  <c r="H52" i="2" s="1"/>
  <c r="S3" i="2"/>
  <c r="S51" i="2" s="1"/>
  <c r="R3" i="2"/>
  <c r="R51" i="2" s="1"/>
  <c r="Q3" i="2"/>
  <c r="Q51" i="2" s="1"/>
  <c r="P3" i="2"/>
  <c r="P51" i="2" s="1"/>
  <c r="O3" i="2"/>
  <c r="O51" i="2" s="1"/>
  <c r="N3" i="2"/>
  <c r="N51" i="2" s="1"/>
  <c r="M3" i="2"/>
  <c r="M51" i="2" s="1"/>
  <c r="L3" i="2"/>
  <c r="L51" i="2" s="1"/>
  <c r="K3" i="2"/>
  <c r="K51" i="2" s="1"/>
  <c r="J3" i="2"/>
  <c r="J51" i="2" s="1"/>
  <c r="I3" i="2"/>
  <c r="I51" i="2" s="1"/>
  <c r="H3" i="2"/>
  <c r="H51" i="2" s="1"/>
  <c r="D10" i="2" l="1"/>
  <c r="C57" i="2"/>
  <c r="D6" i="2"/>
  <c r="C53" i="2"/>
  <c r="D14" i="2"/>
  <c r="C61" i="2"/>
  <c r="D7" i="2"/>
  <c r="C54" i="2"/>
  <c r="D11" i="2"/>
  <c r="C58" i="2"/>
  <c r="D15" i="2"/>
  <c r="C62" i="2"/>
  <c r="D19" i="2"/>
  <c r="C66" i="2"/>
  <c r="D8" i="2"/>
  <c r="C55" i="2"/>
  <c r="D12" i="2"/>
  <c r="C59" i="2"/>
  <c r="D16" i="2"/>
  <c r="C63" i="2"/>
  <c r="D20" i="2"/>
  <c r="C67" i="2"/>
  <c r="D18" i="2"/>
  <c r="C65" i="2"/>
  <c r="D22" i="2"/>
  <c r="D70" i="2" s="1"/>
  <c r="C69" i="2"/>
  <c r="D5" i="2"/>
  <c r="C52" i="2"/>
  <c r="D9" i="2"/>
  <c r="C56" i="2"/>
  <c r="D13" i="2"/>
  <c r="C60" i="2"/>
  <c r="D17" i="2"/>
  <c r="C64" i="2"/>
  <c r="C76" i="2" s="1"/>
  <c r="D21" i="2"/>
  <c r="C68" i="2"/>
  <c r="E23" i="2"/>
  <c r="E71" i="2" s="1"/>
  <c r="C17" i="3"/>
  <c r="D23" i="2"/>
  <c r="D36" i="2"/>
  <c r="E37" i="2" s="1"/>
  <c r="F38" i="2" s="1"/>
  <c r="G39" i="2" s="1"/>
  <c r="E19" i="3"/>
  <c r="E15" i="3"/>
  <c r="D20" i="3"/>
  <c r="E29" i="2"/>
  <c r="D13" i="3"/>
  <c r="F8" i="2"/>
  <c r="F12" i="2"/>
  <c r="F14" i="2"/>
  <c r="F18" i="3"/>
  <c r="F9" i="2"/>
  <c r="F15" i="2"/>
  <c r="F18" i="2"/>
  <c r="F20" i="2"/>
  <c r="E16" i="3"/>
  <c r="C18" i="3"/>
  <c r="E20" i="3"/>
  <c r="F11" i="2"/>
  <c r="F16" i="2"/>
  <c r="F13" i="2"/>
  <c r="F19" i="2"/>
  <c r="F22" i="2"/>
  <c r="F70" i="2" s="1"/>
  <c r="C14" i="3"/>
  <c r="C15" i="3"/>
  <c r="F16" i="3"/>
  <c r="E17" i="3"/>
  <c r="D18" i="3"/>
  <c r="C19" i="3"/>
  <c r="F20" i="3"/>
  <c r="F21" i="2"/>
  <c r="D16" i="3"/>
  <c r="F7" i="2"/>
  <c r="F10" i="2"/>
  <c r="F17" i="2"/>
  <c r="D32" i="2"/>
  <c r="C16" i="3" s="1"/>
  <c r="D46" i="2"/>
  <c r="E46" i="2" s="1"/>
  <c r="C13" i="3"/>
  <c r="D14" i="3"/>
  <c r="D15" i="3"/>
  <c r="F17" i="3"/>
  <c r="D19" i="3"/>
  <c r="F23" i="2"/>
  <c r="F71" i="2" s="1"/>
  <c r="C20" i="3" l="1"/>
  <c r="D71" i="2"/>
  <c r="C79" i="2"/>
  <c r="C86" i="2" s="1"/>
  <c r="C77" i="2"/>
  <c r="G13" i="2"/>
  <c r="G61" i="2" s="1"/>
  <c r="F60" i="2"/>
  <c r="G14" i="2"/>
  <c r="G62" i="2" s="1"/>
  <c r="F61" i="2"/>
  <c r="G10" i="2"/>
  <c r="G58" i="2" s="1"/>
  <c r="F57" i="2"/>
  <c r="G9" i="2"/>
  <c r="G57" i="2" s="1"/>
  <c r="F56" i="2"/>
  <c r="G8" i="2"/>
  <c r="G56" i="2" s="1"/>
  <c r="F55" i="2"/>
  <c r="G17" i="2"/>
  <c r="G65" i="2" s="1"/>
  <c r="F64" i="2"/>
  <c r="G21" i="2"/>
  <c r="G69" i="2" s="1"/>
  <c r="F68" i="2"/>
  <c r="E18" i="2"/>
  <c r="E66" i="2" s="1"/>
  <c r="D65" i="2"/>
  <c r="E10" i="2"/>
  <c r="D57" i="2"/>
  <c r="E21" i="2"/>
  <c r="E69" i="2" s="1"/>
  <c r="D68" i="2"/>
  <c r="E13" i="2"/>
  <c r="E61" i="2" s="1"/>
  <c r="D60" i="2"/>
  <c r="E20" i="2"/>
  <c r="E68" i="2" s="1"/>
  <c r="D67" i="2"/>
  <c r="E12" i="2"/>
  <c r="E60" i="2" s="1"/>
  <c r="D59" i="2"/>
  <c r="E15" i="2"/>
  <c r="E63" i="2" s="1"/>
  <c r="D62" i="2"/>
  <c r="E11" i="2"/>
  <c r="E59" i="2" s="1"/>
  <c r="D58" i="2"/>
  <c r="G12" i="2"/>
  <c r="G60" i="2" s="1"/>
  <c r="F59" i="2"/>
  <c r="G19" i="2"/>
  <c r="G67" i="2" s="1"/>
  <c r="F66" i="2"/>
  <c r="G15" i="2"/>
  <c r="G63" i="2" s="1"/>
  <c r="F62" i="2"/>
  <c r="G18" i="2"/>
  <c r="G66" i="2" s="1"/>
  <c r="F65" i="2"/>
  <c r="E22" i="2"/>
  <c r="E70" i="2" s="1"/>
  <c r="D69" i="2"/>
  <c r="E14" i="2"/>
  <c r="E62" i="2" s="1"/>
  <c r="D61" i="2"/>
  <c r="E6" i="2"/>
  <c r="E54" i="2" s="1"/>
  <c r="D53" i="2"/>
  <c r="E19" i="2"/>
  <c r="E67" i="2" s="1"/>
  <c r="E77" i="2" s="1"/>
  <c r="D66" i="2"/>
  <c r="E17" i="2"/>
  <c r="E65" i="2" s="1"/>
  <c r="D64" i="2"/>
  <c r="E9" i="2"/>
  <c r="E57" i="2" s="1"/>
  <c r="D56" i="2"/>
  <c r="E16" i="2"/>
  <c r="E64" i="2" s="1"/>
  <c r="D63" i="2"/>
  <c r="E8" i="2"/>
  <c r="E56" i="2" s="1"/>
  <c r="D55" i="2"/>
  <c r="E7" i="2"/>
  <c r="E55" i="2" s="1"/>
  <c r="D54" i="2"/>
  <c r="G22" i="2"/>
  <c r="G70" i="2" s="1"/>
  <c r="F69" i="2"/>
  <c r="G20" i="2"/>
  <c r="G68" i="2" s="1"/>
  <c r="F67" i="2"/>
  <c r="G16" i="2"/>
  <c r="G64" i="2" s="1"/>
  <c r="F63" i="2"/>
  <c r="G11" i="2"/>
  <c r="G59" i="2" s="1"/>
  <c r="F58" i="2"/>
  <c r="G23" i="2"/>
  <c r="G71" i="2" s="1"/>
  <c r="F46" i="2"/>
  <c r="G46" i="2" s="1"/>
  <c r="E33" i="2"/>
  <c r="F30" i="2"/>
  <c r="E14" i="3" s="1"/>
  <c r="C2" i="11"/>
  <c r="D79" i="2" l="1"/>
  <c r="E79" i="2"/>
  <c r="E76" i="2"/>
  <c r="E58" i="2"/>
  <c r="D76" i="2"/>
  <c r="D77" i="2"/>
  <c r="F34" i="2"/>
  <c r="E18" i="3" s="1"/>
  <c r="D17" i="3"/>
  <c r="G31" i="2"/>
  <c r="F15" i="3" s="1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E86" i="2" l="1"/>
  <c r="D86" i="2"/>
  <c r="G35" i="2"/>
  <c r="F19" i="3" s="1"/>
  <c r="C22" i="3" l="1"/>
  <c r="D26" i="2" l="1"/>
  <c r="E27" i="2" s="1"/>
  <c r="F28" i="2" s="1"/>
  <c r="D3" i="2"/>
  <c r="D22" i="3"/>
  <c r="D51" i="2" l="1"/>
  <c r="G29" i="2"/>
  <c r="F13" i="3" s="1"/>
  <c r="E4" i="2"/>
  <c r="E52" i="2" s="1"/>
  <c r="E26" i="2"/>
  <c r="F27" i="2" s="1"/>
  <c r="G28" i="2" s="1"/>
  <c r="E3" i="2"/>
  <c r="E51" i="2" s="1"/>
  <c r="F5" i="2" l="1"/>
  <c r="F4" i="2"/>
  <c r="G5" i="2" l="1"/>
  <c r="G53" i="2" s="1"/>
  <c r="F52" i="2"/>
  <c r="G6" i="2"/>
  <c r="G54" i="2" s="1"/>
  <c r="F53" i="2"/>
  <c r="D27" i="2" l="1"/>
  <c r="E28" i="2" s="1"/>
  <c r="C44" i="11"/>
  <c r="C51" i="2" l="1"/>
  <c r="F29" i="2"/>
  <c r="C48" i="2"/>
  <c r="D4" i="2"/>
  <c r="D52" i="2" s="1"/>
  <c r="C43" i="11"/>
  <c r="D73" i="2" l="1"/>
  <c r="D75" i="2"/>
  <c r="D82" i="2" s="1"/>
  <c r="D78" i="2"/>
  <c r="D85" i="2" s="1"/>
  <c r="C75" i="2"/>
  <c r="C82" i="2" s="1"/>
  <c r="C78" i="2"/>
  <c r="C85" i="2" s="1"/>
  <c r="C73" i="2"/>
  <c r="G30" i="2"/>
  <c r="F14" i="3" s="1"/>
  <c r="E13" i="3"/>
  <c r="E5" i="2"/>
  <c r="E53" i="2" s="1"/>
  <c r="D48" i="2"/>
  <c r="C46" i="11"/>
  <c r="C45" i="11"/>
  <c r="E78" i="2" l="1"/>
  <c r="E85" i="2" s="1"/>
  <c r="E73" i="2"/>
  <c r="E75" i="2"/>
  <c r="E82" i="2" s="1"/>
  <c r="C83" i="2"/>
  <c r="C84" i="2"/>
  <c r="D83" i="2"/>
  <c r="D84" i="2"/>
  <c r="F6" i="2"/>
  <c r="E48" i="2"/>
  <c r="C22" i="11"/>
  <c r="C21" i="11"/>
  <c r="C23" i="11"/>
  <c r="C20" i="11"/>
  <c r="E84" i="2" l="1"/>
  <c r="E83" i="2"/>
  <c r="G7" i="2"/>
  <c r="G55" i="2" s="1"/>
  <c r="F54" i="2"/>
  <c r="C41" i="11"/>
  <c r="E22" i="3"/>
  <c r="F3" i="2" l="1"/>
  <c r="F51" i="2" s="1"/>
  <c r="F26" i="2"/>
  <c r="G27" i="2" s="1"/>
  <c r="C17" i="11"/>
  <c r="C40" i="11"/>
  <c r="F22" i="3"/>
  <c r="G26" i="2" l="1"/>
  <c r="G3" i="2"/>
  <c r="G51" i="2" s="1"/>
  <c r="F48" i="2"/>
  <c r="G4" i="2"/>
  <c r="G52" i="2" s="1"/>
  <c r="C18" i="11"/>
  <c r="G22" i="3"/>
  <c r="G48" i="2" l="1"/>
  <c r="H22" i="3" l="1"/>
  <c r="I22" i="3" l="1"/>
  <c r="J22" i="3" l="1"/>
  <c r="K22" i="3" l="1"/>
  <c r="L22" i="3" l="1"/>
  <c r="C19" i="11" l="1"/>
  <c r="C42" i="11"/>
  <c r="M22" i="3"/>
  <c r="N22" i="3" l="1"/>
  <c r="O22" i="3" l="1"/>
  <c r="C14" i="11"/>
  <c r="C37" i="11"/>
  <c r="C39" i="11"/>
  <c r="C38" i="11"/>
  <c r="C16" i="11" l="1"/>
  <c r="C15" i="11"/>
  <c r="C36" i="11"/>
  <c r="C13" i="11" l="1"/>
  <c r="C33" i="11"/>
  <c r="C34" i="11"/>
  <c r="C35" i="11"/>
  <c r="C10" i="11" l="1"/>
  <c r="C12" i="11"/>
  <c r="C11" i="11"/>
  <c r="P22" i="3"/>
  <c r="C30" i="11"/>
  <c r="C32" i="11"/>
  <c r="C9" i="11" l="1"/>
  <c r="C7" i="11"/>
  <c r="C31" i="11"/>
  <c r="Q22" i="3"/>
  <c r="C29" i="11"/>
  <c r="C6" i="11" l="1"/>
  <c r="C8" i="11"/>
  <c r="R22" i="3" l="1"/>
  <c r="C28" i="11"/>
  <c r="C27" i="11"/>
  <c r="C5" i="11" l="1"/>
  <c r="C4" i="11"/>
  <c r="C26" i="11"/>
  <c r="C3" i="11" l="1"/>
</calcChain>
</file>

<file path=xl/sharedStrings.xml><?xml version="1.0" encoding="utf-8"?>
<sst xmlns="http://schemas.openxmlformats.org/spreadsheetml/2006/main" count="763" uniqueCount="101">
  <si>
    <t>15-19</t>
  </si>
  <si>
    <t>20-24</t>
  </si>
  <si>
    <t>25-29</t>
  </si>
  <si>
    <t>30-34</t>
  </si>
  <si>
    <t>35-39</t>
  </si>
  <si>
    <t>40-44</t>
  </si>
  <si>
    <t>45-49</t>
  </si>
  <si>
    <t>0-4</t>
  </si>
  <si>
    <t>5-9</t>
  </si>
  <si>
    <t>10-14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</si>
  <si>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</si>
  <si>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</si>
  <si>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</si>
  <si>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</si>
  <si>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</si>
  <si>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</si>
  <si>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</si>
  <si>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</si>
  <si>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</si>
  <si>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</si>
  <si>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100-+</t>
  </si>
  <si>
    <t>2016-2020</t>
  </si>
  <si>
    <t>2021-2025</t>
  </si>
  <si>
    <t>2026-2030</t>
  </si>
  <si>
    <t>2031-2035</t>
  </si>
  <si>
    <t>2036-2040</t>
  </si>
  <si>
    <t>2041-2045</t>
  </si>
  <si>
    <t>2046-2050</t>
  </si>
  <si>
    <t>2051-2055</t>
  </si>
  <si>
    <t>2056-2060</t>
  </si>
  <si>
    <t>2061-2065</t>
  </si>
  <si>
    <t>2066-2070</t>
  </si>
  <si>
    <t>2071-2075</t>
  </si>
  <si>
    <t>2076-2080</t>
  </si>
  <si>
    <t>2081-2085</t>
  </si>
  <si>
    <t>2086-2090</t>
  </si>
  <si>
    <t>2091-2095</t>
  </si>
  <si>
    <t>2096-2100</t>
  </si>
  <si>
    <t>-</t>
  </si>
  <si>
    <t>Total</t>
  </si>
  <si>
    <t>95-+</t>
  </si>
  <si>
    <t>0-14</t>
  </si>
  <si>
    <t>65-+</t>
  </si>
  <si>
    <t>80-+</t>
  </si>
  <si>
    <t>0-19/20-64</t>
  </si>
  <si>
    <t>65-+/20-64</t>
  </si>
  <si>
    <t>0-19</t>
  </si>
  <si>
    <t>20-64</t>
  </si>
  <si>
    <t>% 0-14</t>
  </si>
  <si>
    <t>% 65-+</t>
  </si>
  <si>
    <t>% 80-+</t>
  </si>
  <si>
    <t>*</t>
  </si>
  <si>
    <t>**</t>
  </si>
  <si>
    <t>ISTRUZIONI PER L'USO</t>
  </si>
  <si>
    <t>TAPPA 1. Selezionare qui l'orizzonte temporale:</t>
  </si>
  <si>
    <t>SIMULAZIONE DELL'EVOLUZIONE DEMOGRAFICA DELLA SVIZZERA</t>
  </si>
  <si>
    <t>I fogli: Istruzioni per l'uso, Ipotesi e grafici, Risultati e indicatori</t>
  </si>
  <si>
    <t>OSSERVAZIONE: per eseguire la simulazione occorre aprire i primi tre fogli**. Gli altri fogli contengono i calcoli in dettaglio.</t>
  </si>
  <si>
    <t>TAPPA 3. Consultare i grafici del foglio "Ipotesi e grafici" e le tabelle nel foglio "Risultati e indicatori".</t>
  </si>
  <si>
    <t>Attenzione: i possibili valori si limitano a quelli proposti negli elenchi a tendina. =&gt;</t>
  </si>
  <si>
    <t>TAPPA 2. Indicare per ogni periodo compreso nell'orizzonte temporale i valori medi dei vari indici demografici nella tabella delle ipotesi che si trova nel foglio "Ipotesi e grafici".</t>
  </si>
  <si>
    <t xml:space="preserve">N.B.: per guadagnare tempo, è possibile estendere un valore lungo varie caselle o far evolvere i valori secondo una variazione costante </t>
  </si>
  <si>
    <t>selezionando due caselle adiacenti e poi estendendo tale selezione.</t>
  </si>
  <si>
    <t>Ipotesi:</t>
  </si>
  <si>
    <t>Periodo</t>
  </si>
  <si>
    <t>Saldo migratorio annuo medio</t>
  </si>
  <si>
    <t>Anno della piramide:</t>
  </si>
  <si>
    <t>Bilancio della popolazione residente permanente</t>
  </si>
  <si>
    <t>Popolazione iniziale</t>
  </si>
  <si>
    <t>Nascite, numero annuo medio</t>
  </si>
  <si>
    <t>Decessi, numero annuo medio</t>
  </si>
  <si>
    <t>Popolazione finale</t>
  </si>
  <si>
    <t>Variazioni</t>
  </si>
  <si>
    <t>Variazione annua media della popolazione (in %)</t>
  </si>
  <si>
    <t>Percentuale dei principali gruppi di età e rapporti di dipendenza</t>
  </si>
  <si>
    <t>Anno</t>
  </si>
  <si>
    <t>Proporzione delle persone dai 0 ai 14 anni (in %)</t>
  </si>
  <si>
    <t>Proporzione delle persone di 65 anni o più (in %)</t>
  </si>
  <si>
    <t>Numero di persone da 0 a 19 anni ogni 100 persone dai 20 ai 64 anni</t>
  </si>
  <si>
    <t>Saldo migratorio anno medio ogni 100 abitanti</t>
  </si>
  <si>
    <t>Crescita naturale annua media ogni 100 abitanti</t>
  </si>
  <si>
    <t>Numero di persone di 65 anni o più ogni 100 persone dai 20 ai 64 anni</t>
  </si>
  <si>
    <r>
      <t>Cliccare sulla casella che presenta un anno in</t>
    </r>
    <r>
      <rPr>
        <sz val="11"/>
        <color rgb="FF00B050"/>
        <rFont val="Arial"/>
        <family val="2"/>
      </rPr>
      <t xml:space="preserve"> verde</t>
    </r>
    <r>
      <rPr>
        <sz val="11"/>
        <color rgb="FFFF0000"/>
        <rFont val="Arial"/>
        <family val="2"/>
      </rPr>
      <t>, poi sul quadrato che compare a destra e selezionare un anno tra quelli proposti dall'elenco a tendina che compare.</t>
    </r>
  </si>
  <si>
    <t>Cliccare su una casella della tabella delle ipotesi, poi sul quadrato che compare a destra e selezionare un valore tra quelli proposti nell'elenco a tendina che compare.</t>
  </si>
  <si>
    <t>Proporzione delle persone di 80 anni o più (in %)</t>
  </si>
  <si>
    <t>Uomini</t>
  </si>
  <si>
    <t>Donne</t>
  </si>
  <si>
    <t>Totale</t>
  </si>
  <si>
    <t>Ø Numero figli per donna</t>
  </si>
  <si>
    <t>Ø Saldo migratorio annuo</t>
  </si>
  <si>
    <t>Ø Saldo migratorio annuo = immigrazioni annue - emigrazioni annue</t>
  </si>
  <si>
    <t>Ø Speranza di vita donne = speranza di vita delle donne alla nascita</t>
  </si>
  <si>
    <t xml:space="preserve">Ø Numero figli per donna  = indicatore sintetico di fecondità </t>
  </si>
  <si>
    <t>Ø Speranza di vita uomini = speranza di vita degli uomini alla nascita</t>
  </si>
  <si>
    <t>Ø Speranza di vita uomini</t>
  </si>
  <si>
    <t>Ø Speranza di vita donne</t>
  </si>
  <si>
    <t>Inizio periodo</t>
  </si>
  <si>
    <t>Fine periodo</t>
  </si>
  <si>
    <t>Nascite</t>
  </si>
  <si>
    <t>Se si fissa l'orizzonte temporale al 2050, ad esempio, bisogna inserire i valori per i periodi che vanno dal 2021-2025 al 2046-2050.</t>
  </si>
  <si>
    <t>N.B.: selezionare l'anno della piramide negli elenchi a tendina che precedono i grafici.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</si>
</sst>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"/>
    <numFmt numFmtId="166" formatCode="#,##0.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18"/>
      <color rgb="FF0070C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double">
        <color indexed="64"/>
      </left>
      <right style="thick">
        <color theme="0"/>
      </right>
      <top style="double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double">
        <color indexed="64"/>
      </top>
      <bottom style="thick">
        <color theme="0"/>
      </bottom>
      <diagonal/>
    </border>
    <border>
      <left style="thick">
        <color theme="0"/>
      </left>
      <right style="double">
        <color indexed="64"/>
      </right>
      <top style="double">
        <color indexed="64"/>
      </top>
      <bottom style="thick">
        <color theme="0"/>
      </bottom>
      <diagonal/>
    </border>
    <border>
      <left style="double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double">
        <color indexed="64"/>
      </right>
      <top/>
      <bottom style="thick">
        <color theme="0"/>
      </bottom>
      <diagonal/>
    </border>
    <border>
      <left style="double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double">
        <color indexed="64"/>
      </right>
      <top style="thick">
        <color theme="0"/>
      </top>
      <bottom style="thick">
        <color theme="0"/>
      </bottom>
      <diagonal/>
    </border>
    <border>
      <left style="double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double">
        <color indexed="64"/>
      </right>
      <top style="thick">
        <color theme="0"/>
      </top>
      <bottom/>
      <diagonal/>
    </border>
    <border>
      <left style="double">
        <color indexed="64"/>
      </left>
      <right style="thick">
        <color theme="0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double">
        <color indexed="64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9" xfId="0" applyFill="1" applyBorder="1"/>
    <xf numFmtId="0" fontId="0" fillId="2" borderId="2" xfId="0" applyFill="1" applyBorder="1"/>
    <xf numFmtId="0" fontId="0" fillId="0" borderId="13" xfId="0" applyBorder="1"/>
    <xf numFmtId="0" fontId="0" fillId="0" borderId="13" xfId="0" quotePrefix="1" applyBorder="1"/>
    <xf numFmtId="16" fontId="0" fillId="0" borderId="5" xfId="0" quotePrefix="1" applyNumberFormat="1" applyBorder="1"/>
    <xf numFmtId="17" fontId="0" fillId="0" borderId="5" xfId="0" quotePrefix="1" applyNumberFormat="1" applyBorder="1"/>
    <xf numFmtId="3" fontId="0" fillId="0" borderId="0" xfId="0" applyNumberFormat="1"/>
    <xf numFmtId="3" fontId="0" fillId="2" borderId="11" xfId="0" applyNumberFormat="1" applyFill="1" applyBorder="1"/>
    <xf numFmtId="3" fontId="0" fillId="2" borderId="0" xfId="0" applyNumberFormat="1" applyFill="1"/>
    <xf numFmtId="0" fontId="0" fillId="0" borderId="0" xfId="0" applyBorder="1"/>
    <xf numFmtId="0" fontId="0" fillId="0" borderId="0" xfId="0" applyFill="1" applyBorder="1"/>
    <xf numFmtId="17" fontId="0" fillId="0" borderId="0" xfId="0" quotePrefix="1" applyNumberFormat="1" applyBorder="1"/>
    <xf numFmtId="0" fontId="0" fillId="0" borderId="0" xfId="0" quotePrefix="1" applyBorder="1"/>
    <xf numFmtId="0" fontId="0" fillId="0" borderId="6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quotePrefix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0" applyNumberFormat="1" applyBorder="1"/>
    <xf numFmtId="16" fontId="0" fillId="0" borderId="0" xfId="0" quotePrefix="1" applyNumberFormat="1" applyBorder="1"/>
    <xf numFmtId="165" fontId="0" fillId="0" borderId="10" xfId="0" applyNumberFormat="1" applyBorder="1" applyAlignment="1">
      <alignment horizontal="right"/>
    </xf>
    <xf numFmtId="3" fontId="0" fillId="0" borderId="0" xfId="0" applyNumberFormat="1" applyBorder="1"/>
    <xf numFmtId="3" fontId="0" fillId="0" borderId="12" xfId="0" applyNumberFormat="1" applyBorder="1" applyAlignment="1">
      <alignment horizontal="right"/>
    </xf>
    <xf numFmtId="3" fontId="0" fillId="0" borderId="0" xfId="0" quotePrefix="1" applyNumberFormat="1" applyBorder="1"/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7" xfId="0" applyNumberFormat="1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0" fillId="0" borderId="24" xfId="0" applyNumberFormat="1" applyBorder="1"/>
    <xf numFmtId="165" fontId="0" fillId="0" borderId="17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18" xfId="0" applyNumberFormat="1" applyBorder="1"/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0" fillId="0" borderId="24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0" fontId="0" fillId="0" borderId="0" xfId="0" quotePrefix="1"/>
    <xf numFmtId="166" fontId="0" fillId="0" borderId="0" xfId="0" applyNumberFormat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0" fontId="0" fillId="0" borderId="32" xfId="0" applyBorder="1"/>
    <xf numFmtId="0" fontId="3" fillId="0" borderId="32" xfId="0" applyFont="1" applyBorder="1"/>
    <xf numFmtId="0" fontId="2" fillId="0" borderId="32" xfId="0" applyFont="1" applyBorder="1"/>
    <xf numFmtId="0" fontId="1" fillId="0" borderId="32" xfId="0" applyFont="1" applyBorder="1"/>
    <xf numFmtId="0" fontId="1" fillId="0" borderId="33" xfId="0" applyFont="1" applyBorder="1"/>
    <xf numFmtId="0" fontId="0" fillId="0" borderId="33" xfId="0" applyBorder="1"/>
    <xf numFmtId="0" fontId="0" fillId="0" borderId="34" xfId="0" applyBorder="1"/>
    <xf numFmtId="0" fontId="5" fillId="0" borderId="34" xfId="0" applyFont="1" applyBorder="1"/>
    <xf numFmtId="0" fontId="0" fillId="0" borderId="35" xfId="0" applyBorder="1"/>
    <xf numFmtId="0" fontId="1" fillId="0" borderId="36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6" fillId="0" borderId="33" xfId="0" applyFont="1" applyBorder="1"/>
    <xf numFmtId="0" fontId="0" fillId="0" borderId="47" xfId="0" applyBorder="1"/>
    <xf numFmtId="0" fontId="1" fillId="0" borderId="47" xfId="0" applyFont="1" applyBorder="1"/>
    <xf numFmtId="0" fontId="0" fillId="0" borderId="48" xfId="0" applyBorder="1"/>
    <xf numFmtId="0" fontId="0" fillId="0" borderId="49" xfId="0" applyBorder="1"/>
    <xf numFmtId="0" fontId="7" fillId="0" borderId="33" xfId="0" applyFont="1" applyBorder="1" applyAlignment="1">
      <alignment horizontal="left" vertical="center"/>
    </xf>
    <xf numFmtId="0" fontId="8" fillId="0" borderId="0" xfId="0" applyFont="1"/>
    <xf numFmtId="0" fontId="6" fillId="0" borderId="52" xfId="0" applyFont="1" applyBorder="1"/>
    <xf numFmtId="0" fontId="0" fillId="0" borderId="51" xfId="0" applyBorder="1"/>
    <xf numFmtId="0" fontId="8" fillId="0" borderId="50" xfId="0" applyFont="1" applyBorder="1"/>
    <xf numFmtId="0" fontId="0" fillId="2" borderId="3" xfId="0" applyFill="1" applyBorder="1"/>
    <xf numFmtId="165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166" fontId="0" fillId="0" borderId="0" xfId="0" applyNumberFormat="1" applyFill="1"/>
    <xf numFmtId="3" fontId="0" fillId="0" borderId="53" xfId="0" applyNumberFormat="1" applyBorder="1"/>
    <xf numFmtId="3" fontId="0" fillId="0" borderId="9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11" xfId="0" applyNumberFormat="1" applyFill="1" applyBorder="1"/>
    <xf numFmtId="3" fontId="0" fillId="0" borderId="29" xfId="0" applyNumberFormat="1" applyFill="1" applyBorder="1"/>
    <xf numFmtId="3" fontId="0" fillId="0" borderId="3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Evoluzione della popolazione residente permanente</a:t>
            </a:r>
            <a:r>
              <a:rPr lang="en-US" baseline="0"/>
              <a:t> della Svizzera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 et Grafici'!$B$48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'Tabelle et Grafici'!$E$88:$U$88</c:f>
              <c:strCache>
                <c:ptCount val="17"/>
                <c:pt idx="0">
                  <c:v>2020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</c:strCache>
            </c:strRef>
          </c:cat>
          <c:val>
            <c:numRef>
              <c:f>'Tabelle et Grafici'!$E$73:$U$73</c:f>
              <c:numCache>
                <c:formatCode>#,##0</c:formatCode>
                <c:ptCount val="17"/>
                <c:pt idx="0">
                  <c:v>8670300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2-4B8B-AE66-151B25D1D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64968"/>
        <c:axId val="384163792"/>
      </c:barChart>
      <c:catAx>
        <c:axId val="38416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163792"/>
        <c:crosses val="autoZero"/>
        <c:auto val="1"/>
        <c:lblAlgn val="ctr"/>
        <c:lblOffset val="100"/>
        <c:noMultiLvlLbl val="0"/>
      </c:catAx>
      <c:valAx>
        <c:axId val="384163792"/>
        <c:scaling>
          <c:orientation val="minMax"/>
          <c:max val="1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16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Struttura</a:t>
            </a:r>
            <a:r>
              <a:rPr lang="en-US" baseline="0"/>
              <a:t> per età della popolazione residente permanente della Svizzera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6542992501608134E-2"/>
          <c:y val="0.19566630552546047"/>
          <c:w val="0.85103860004977017"/>
          <c:h val="0.7205551906228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'Tabelle et Grafici'!$B$2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'Tabelle et Grafici'!$B$3:$B$23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100-+</c:v>
                </c:pt>
              </c:strCache>
            </c:strRef>
          </c:cat>
          <c:val>
            <c:numRef>
              <c:f>'Tabelle et Grafici'!$C$3:$C$23</c:f>
              <c:numCache>
                <c:formatCode>#,##0</c:formatCode>
                <c:ptCount val="21"/>
                <c:pt idx="0">
                  <c:v>-224268</c:v>
                </c:pt>
                <c:pt idx="1">
                  <c:v>-226409</c:v>
                </c:pt>
                <c:pt idx="2">
                  <c:v>-220562</c:v>
                </c:pt>
                <c:pt idx="3">
                  <c:v>-216228</c:v>
                </c:pt>
                <c:pt idx="4">
                  <c:v>-247027</c:v>
                </c:pt>
                <c:pt idx="5">
                  <c:v>-284900</c:v>
                </c:pt>
                <c:pt idx="6">
                  <c:v>-313683</c:v>
                </c:pt>
                <c:pt idx="7">
                  <c:v>-314591</c:v>
                </c:pt>
                <c:pt idx="8">
                  <c:v>-301811</c:v>
                </c:pt>
                <c:pt idx="9">
                  <c:v>-302514</c:v>
                </c:pt>
                <c:pt idx="10">
                  <c:v>-328949</c:v>
                </c:pt>
                <c:pt idx="11">
                  <c:v>-325419</c:v>
                </c:pt>
                <c:pt idx="12">
                  <c:v>-265775</c:v>
                </c:pt>
                <c:pt idx="13">
                  <c:v>-210196</c:v>
                </c:pt>
                <c:pt idx="14">
                  <c:v>-190316</c:v>
                </c:pt>
                <c:pt idx="15">
                  <c:v>-153639</c:v>
                </c:pt>
                <c:pt idx="16">
                  <c:v>-96134</c:v>
                </c:pt>
                <c:pt idx="17">
                  <c:v>-55660</c:v>
                </c:pt>
                <c:pt idx="18">
                  <c:v>-20336</c:v>
                </c:pt>
                <c:pt idx="19">
                  <c:v>-3874</c:v>
                </c:pt>
                <c:pt idx="20">
                  <c:v>-308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8-44BE-84B5-2CEAFD66F334}"/>
            </c:ext>
          </c:extLst>
        </c:ser>
        <c:ser>
          <c:idx val="1"/>
          <c:order val="1"/>
          <c:tx>
            <c:strRef>
              <c:f>'Tabelle et Grafici'!$B$25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'Tabelle et Grafici'!$B$3:$B$23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100-+</c:v>
                </c:pt>
              </c:strCache>
            </c:strRef>
          </c:cat>
          <c:val>
            <c:numRef>
              <c:f>'Tabelle et Grafici'!$C$26:$C$46</c:f>
              <c:numCache>
                <c:formatCode>#,##0</c:formatCode>
                <c:ptCount val="21"/>
                <c:pt idx="0">
                  <c:v>212850</c:v>
                </c:pt>
                <c:pt idx="1">
                  <c:v>213276</c:v>
                </c:pt>
                <c:pt idx="2">
                  <c:v>208906</c:v>
                </c:pt>
                <c:pt idx="3">
                  <c:v>203802</c:v>
                </c:pt>
                <c:pt idx="4">
                  <c:v>231154</c:v>
                </c:pt>
                <c:pt idx="5">
                  <c:v>275053</c:v>
                </c:pt>
                <c:pt idx="6">
                  <c:v>306776</c:v>
                </c:pt>
                <c:pt idx="7">
                  <c:v>308180</c:v>
                </c:pt>
                <c:pt idx="8">
                  <c:v>297807</c:v>
                </c:pt>
                <c:pt idx="9">
                  <c:v>299345</c:v>
                </c:pt>
                <c:pt idx="10">
                  <c:v>325660</c:v>
                </c:pt>
                <c:pt idx="11">
                  <c:v>319081</c:v>
                </c:pt>
                <c:pt idx="12">
                  <c:v>266604</c:v>
                </c:pt>
                <c:pt idx="13">
                  <c:v>224718</c:v>
                </c:pt>
                <c:pt idx="14">
                  <c:v>211899</c:v>
                </c:pt>
                <c:pt idx="15">
                  <c:v>180613</c:v>
                </c:pt>
                <c:pt idx="16">
                  <c:v>130952</c:v>
                </c:pt>
                <c:pt idx="17">
                  <c:v>91514</c:v>
                </c:pt>
                <c:pt idx="18">
                  <c:v>45440</c:v>
                </c:pt>
                <c:pt idx="19">
                  <c:v>12653</c:v>
                </c:pt>
                <c:pt idx="20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8-44BE-84B5-2CEAFD66F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4164576"/>
        <c:axId val="384163008"/>
      </c:barChart>
      <c:catAx>
        <c:axId val="38416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163008"/>
        <c:crosses val="autoZero"/>
        <c:auto val="1"/>
        <c:lblAlgn val="ctr"/>
        <c:lblOffset val="100"/>
        <c:noMultiLvlLbl val="0"/>
      </c:catAx>
      <c:valAx>
        <c:axId val="384163008"/>
        <c:scaling>
          <c:orientation val="minMax"/>
          <c:max val="600000"/>
          <c:min val="-6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1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Evoluzione del rapporto di dipendenza delle persone anziane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'Tabelle et Grafici'!$E$88:$U$88</c:f>
              <c:strCache>
                <c:ptCount val="17"/>
                <c:pt idx="0">
                  <c:v>2020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</c:strCache>
            </c:strRef>
          </c:cat>
          <c:val>
            <c:numRef>
              <c:f>'Tabelle et Grafici'!$E$98:$U$98</c:f>
              <c:numCache>
                <c:formatCode>#,##0.0</c:formatCode>
                <c:ptCount val="17"/>
                <c:pt idx="0">
                  <c:v>30.665583557209199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9-4D32-B322-0B7AD510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9366528"/>
        <c:axId val="379366136"/>
      </c:barChart>
      <c:catAx>
        <c:axId val="3793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9366136"/>
        <c:crosses val="autoZero"/>
        <c:auto val="1"/>
        <c:lblAlgn val="ctr"/>
        <c:lblOffset val="100"/>
        <c:noMultiLvlLbl val="0"/>
      </c:catAx>
      <c:valAx>
        <c:axId val="37936613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936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1</xdr:row>
      <xdr:rowOff>129540</xdr:rowOff>
    </xdr:from>
    <xdr:to>
      <xdr:col>4</xdr:col>
      <xdr:colOff>221615</xdr:colOff>
      <xdr:row>1</xdr:row>
      <xdr:rowOff>637540</xdr:rowOff>
    </xdr:to>
    <xdr:pic>
      <xdr:nvPicPr>
        <xdr:cNvPr id="3" name="Picture 42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31242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541020</xdr:colOff>
      <xdr:row>1</xdr:row>
      <xdr:rowOff>137160</xdr:rowOff>
    </xdr:from>
    <xdr:to>
      <xdr:col>11</xdr:col>
      <xdr:colOff>708660</xdr:colOff>
      <xdr:row>1</xdr:row>
      <xdr:rowOff>394335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189220" y="320040"/>
          <a:ext cx="3581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>
            <a:lnSpc>
              <a:spcPct val="105000"/>
            </a:lnSpc>
            <a:spcBef>
              <a:spcPct val="50000"/>
            </a:spcBef>
          </a:pPr>
          <a:r>
            <a:rPr lang="fr-FR" sz="800">
              <a:latin typeface="Arial" charset="0"/>
            </a:rPr>
            <a:t>Département fédéral de l’intérieur DFI</a:t>
          </a:r>
          <a:r>
            <a:rPr lang="de-CH" sz="800">
              <a:latin typeface="Arial" charset="0"/>
            </a:rPr>
            <a:t/>
          </a:r>
          <a:br>
            <a:rPr lang="de-CH" sz="800">
              <a:latin typeface="Arial" charset="0"/>
            </a:rPr>
          </a:br>
          <a:r>
            <a:rPr lang="fr-FR" sz="800" b="1">
              <a:latin typeface="Arial" charset="0"/>
            </a:rPr>
            <a:t>Office fédéral de la statistique OFS</a:t>
          </a:r>
          <a:endParaRPr lang="de-CH" sz="800" b="1">
            <a:latin typeface="Arial" charset="0"/>
          </a:endParaRPr>
        </a:p>
      </xdr:txBody>
    </xdr:sp>
    <xdr:clientData/>
  </xdr:twoCellAnchor>
  <xdr:twoCellAnchor editAs="oneCell">
    <xdr:from>
      <xdr:col>11</xdr:col>
      <xdr:colOff>640080</xdr:colOff>
      <xdr:row>1</xdr:row>
      <xdr:rowOff>30481</xdr:rowOff>
    </xdr:from>
    <xdr:to>
      <xdr:col>14</xdr:col>
      <xdr:colOff>1054621</xdr:colOff>
      <xdr:row>2</xdr:row>
      <xdr:rowOff>336450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106681"/>
          <a:ext cx="2974861" cy="1067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171450</xdr:rowOff>
    </xdr:from>
    <xdr:to>
      <xdr:col>3</xdr:col>
      <xdr:colOff>845820</xdr:colOff>
      <xdr:row>29</xdr:row>
      <xdr:rowOff>7620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830580</xdr:colOff>
      <xdr:row>8</xdr:row>
      <xdr:rowOff>171450</xdr:rowOff>
    </xdr:from>
    <xdr:to>
      <xdr:col>9</xdr:col>
      <xdr:colOff>822960</xdr:colOff>
      <xdr:row>29</xdr:row>
      <xdr:rowOff>7620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38100</xdr:rowOff>
    </xdr:from>
    <xdr:to>
      <xdr:col>3</xdr:col>
      <xdr:colOff>830580</xdr:colOff>
      <xdr:row>50</xdr:row>
      <xdr:rowOff>167640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2312670</xdr:colOff>
      <xdr:row>1</xdr:row>
      <xdr:rowOff>6350</xdr:rowOff>
    </xdr:from>
    <xdr:ext cx="1084580" cy="901700"/>
    <xdr:sp macro="" textlink="">
      <xdr:nvSpPr>
        <xdr:cNvPr id="5" name="ZoneTexte 4"/>
        <xdr:cNvSpPr txBox="1"/>
      </xdr:nvSpPr>
      <xdr:spPr>
        <a:xfrm>
          <a:off x="3169920" y="190500"/>
          <a:ext cx="1084580" cy="901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CH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0.07871</cdr:x>
      <cdr:y>0.21127</cdr:y>
    </cdr:from>
    <cdr:to>
      <cdr:x>0.22898</cdr:x>
      <cdr:y>0.28711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5280" y="742950"/>
          <a:ext cx="64008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/>
            <a:t>Uomini</a:t>
          </a:r>
        </a:p>
      </cdr:txBody>
    </cdr:sp>
  </cdr:relSizeAnchor>
  <cdr:relSizeAnchor xmlns:cdr="http://schemas.openxmlformats.org/drawingml/2006/chartDrawing">
    <cdr:from>
      <cdr:x>0.7746</cdr:x>
      <cdr:y>0.21993</cdr:y>
    </cdr:from>
    <cdr:to>
      <cdr:x>0.92308</cdr:x>
      <cdr:y>0.28927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299460" y="773430"/>
          <a:ext cx="632460" cy="2438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/>
            <a:t>Donne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9"/>
  <sheetViews>
    <sheetView tabSelected="1" workbookViewId="0">
      <selection activeCell="C4" sqref="C4"/>
    </sheetView>
  </sheetViews>
  <sheetFormatPr baseColWidth="10" defaultColWidth="11.25" defaultRowHeight="14" x14ac:dyDescent="0.3"/>
  <cols>
    <col min="1" max="1" width="1" customWidth="1"/>
    <col min="2" max="2" width="2.5" customWidth="1"/>
    <col min="3" max="3" width="11.25" customWidth="1"/>
    <col min="15" max="15" width="14" customWidth="1"/>
  </cols>
  <sheetData>
    <row r="1" spans="1:16" ht="6" customHeight="1" thickBot="1" x14ac:dyDescent="0.35">
      <c r="A1" s="9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60" customHeight="1" thickTop="1" thickBot="1" x14ac:dyDescent="0.35">
      <c r="A2" s="16"/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16"/>
    </row>
    <row r="3" spans="1:16" ht="36" customHeight="1" thickTop="1" thickBot="1" x14ac:dyDescent="0.4">
      <c r="A3" s="16"/>
      <c r="B3" s="84"/>
      <c r="C3" s="95"/>
      <c r="D3" s="98" t="s">
        <v>55</v>
      </c>
      <c r="E3" s="102"/>
      <c r="F3" s="96"/>
      <c r="G3" s="77"/>
      <c r="H3" s="94"/>
      <c r="I3" s="93"/>
      <c r="J3" s="93"/>
      <c r="K3" s="93"/>
      <c r="L3" s="77"/>
      <c r="M3" s="77"/>
      <c r="N3" s="77"/>
      <c r="O3" s="85"/>
      <c r="P3" s="16"/>
    </row>
    <row r="4" spans="1:16" ht="21" customHeight="1" thickTop="1" thickBot="1" x14ac:dyDescent="0.4">
      <c r="A4" s="16"/>
      <c r="B4" s="84"/>
      <c r="C4" s="76" t="s">
        <v>53</v>
      </c>
      <c r="D4" s="77"/>
      <c r="E4" s="77"/>
      <c r="F4" s="97"/>
      <c r="G4" s="101"/>
      <c r="H4" s="100"/>
      <c r="I4" s="93"/>
      <c r="J4" s="93"/>
      <c r="K4" s="93"/>
      <c r="L4" s="77"/>
      <c r="M4" s="77"/>
      <c r="N4" s="77"/>
      <c r="O4" s="85"/>
      <c r="P4" s="16"/>
    </row>
    <row r="5" spans="1:16" ht="15" thickTop="1" thickBot="1" x14ac:dyDescent="0.35">
      <c r="A5" s="16"/>
      <c r="B5" s="86"/>
      <c r="C5" s="72"/>
      <c r="D5" s="72"/>
      <c r="E5" s="72"/>
      <c r="F5" s="77"/>
      <c r="G5" s="72"/>
      <c r="H5" s="72"/>
      <c r="I5" s="72"/>
      <c r="J5" s="72"/>
      <c r="K5" s="72"/>
      <c r="L5" s="72"/>
      <c r="M5" s="72"/>
      <c r="N5" s="72"/>
      <c r="O5" s="87"/>
      <c r="P5" s="16"/>
    </row>
    <row r="6" spans="1:16" ht="15" thickTop="1" thickBot="1" x14ac:dyDescent="0.35">
      <c r="A6" s="16"/>
      <c r="B6" s="86"/>
      <c r="C6" s="72" t="s">
        <v>54</v>
      </c>
      <c r="D6" s="72"/>
      <c r="E6" s="72"/>
      <c r="F6" s="73">
        <v>2020</v>
      </c>
      <c r="G6" s="72"/>
      <c r="H6" s="72"/>
      <c r="I6" s="72"/>
      <c r="J6" s="72"/>
      <c r="K6" s="72"/>
      <c r="L6" s="72"/>
      <c r="M6" s="72"/>
      <c r="N6" s="72"/>
      <c r="O6" s="87"/>
      <c r="P6" s="16"/>
    </row>
    <row r="7" spans="1:16" ht="15" thickTop="1" thickBot="1" x14ac:dyDescent="0.35">
      <c r="A7" s="16"/>
      <c r="B7" s="86"/>
      <c r="C7" s="72"/>
      <c r="D7" s="72"/>
      <c r="E7" s="72"/>
      <c r="F7" s="73"/>
      <c r="G7" s="72"/>
      <c r="H7" s="72"/>
      <c r="I7" s="72"/>
      <c r="J7" s="72"/>
      <c r="K7" s="72"/>
      <c r="L7" s="72"/>
      <c r="M7" s="72"/>
      <c r="N7" s="72"/>
      <c r="O7" s="87"/>
      <c r="P7" s="16"/>
    </row>
    <row r="8" spans="1:16" ht="15" thickTop="1" thickBot="1" x14ac:dyDescent="0.35">
      <c r="A8" s="16"/>
      <c r="B8" s="86"/>
      <c r="C8" s="74" t="s">
        <v>82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87"/>
      <c r="P8" s="16"/>
    </row>
    <row r="9" spans="1:16" ht="15" thickTop="1" thickBot="1" x14ac:dyDescent="0.35">
      <c r="A9" s="16"/>
      <c r="B9" s="8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7"/>
      <c r="P9" s="16"/>
    </row>
    <row r="10" spans="1:16" ht="15" thickTop="1" thickBot="1" x14ac:dyDescent="0.35">
      <c r="A10" s="16"/>
      <c r="B10" s="86"/>
      <c r="C10" s="72" t="s">
        <v>60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87"/>
      <c r="P10" s="16"/>
    </row>
    <row r="11" spans="1:16" ht="15" thickTop="1" thickBot="1" x14ac:dyDescent="0.35">
      <c r="A11" s="16"/>
      <c r="B11" s="86"/>
      <c r="C11" s="72" t="s">
        <v>99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87"/>
      <c r="P11" s="16"/>
    </row>
    <row r="12" spans="1:16" ht="15" thickTop="1" thickBot="1" x14ac:dyDescent="0.35">
      <c r="A12" s="16"/>
      <c r="B12" s="8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7"/>
      <c r="P12" s="16"/>
    </row>
    <row r="13" spans="1:16" ht="15" thickTop="1" thickBot="1" x14ac:dyDescent="0.35">
      <c r="A13" s="16"/>
      <c r="B13" s="86"/>
      <c r="C13" s="74" t="s">
        <v>59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87"/>
      <c r="P13" s="16"/>
    </row>
    <row r="14" spans="1:16" ht="15" thickTop="1" thickBot="1" x14ac:dyDescent="0.35">
      <c r="A14" s="16"/>
      <c r="B14" s="86"/>
      <c r="C14" s="74" t="s">
        <v>83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87"/>
      <c r="P14" s="16"/>
    </row>
    <row r="15" spans="1:16" ht="15" thickTop="1" thickBot="1" x14ac:dyDescent="0.35">
      <c r="A15" s="16"/>
      <c r="B15" s="86"/>
      <c r="C15" s="74" t="s">
        <v>61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87"/>
      <c r="P15" s="16"/>
    </row>
    <row r="16" spans="1:16" ht="15" thickTop="1" thickBot="1" x14ac:dyDescent="0.35">
      <c r="A16" s="16"/>
      <c r="B16" s="86"/>
      <c r="C16" s="74" t="s">
        <v>62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7"/>
      <c r="P16" s="16"/>
    </row>
    <row r="17" spans="1:16" ht="21" customHeight="1" thickTop="1" thickBot="1" x14ac:dyDescent="0.35">
      <c r="A17" s="16"/>
      <c r="B17" s="86" t="s">
        <v>51</v>
      </c>
      <c r="C17" s="75" t="s">
        <v>92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87"/>
      <c r="P17" s="16"/>
    </row>
    <row r="18" spans="1:16" ht="15" thickTop="1" thickBot="1" x14ac:dyDescent="0.35">
      <c r="A18" s="16"/>
      <c r="B18" s="86"/>
      <c r="C18" s="75" t="s">
        <v>93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7"/>
      <c r="P18" s="16"/>
    </row>
    <row r="19" spans="1:16" ht="15" thickTop="1" thickBot="1" x14ac:dyDescent="0.35">
      <c r="A19" s="16"/>
      <c r="B19" s="86"/>
      <c r="C19" s="75" t="s">
        <v>91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87"/>
      <c r="P19" s="16"/>
    </row>
    <row r="20" spans="1:16" ht="15" thickTop="1" thickBot="1" x14ac:dyDescent="0.35">
      <c r="A20" s="16"/>
      <c r="B20" s="86"/>
      <c r="C20" s="75" t="s">
        <v>90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87"/>
      <c r="P20" s="16"/>
    </row>
    <row r="21" spans="1:16" ht="15" thickTop="1" thickBot="1" x14ac:dyDescent="0.35">
      <c r="A21" s="16"/>
      <c r="B21" s="8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7"/>
      <c r="P21" s="16"/>
    </row>
    <row r="22" spans="1:16" ht="15" thickTop="1" thickBot="1" x14ac:dyDescent="0.35">
      <c r="A22" s="16"/>
      <c r="B22" s="86"/>
      <c r="C22" s="72" t="s">
        <v>58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87"/>
      <c r="P22" s="16"/>
    </row>
    <row r="23" spans="1:16" ht="15" thickTop="1" thickBot="1" x14ac:dyDescent="0.35">
      <c r="A23" s="16"/>
      <c r="B23" s="8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7"/>
      <c r="P23" s="16"/>
    </row>
    <row r="24" spans="1:16" ht="15" thickTop="1" thickBot="1" x14ac:dyDescent="0.35">
      <c r="A24" s="16"/>
      <c r="B24" s="86"/>
      <c r="C24" s="74" t="s">
        <v>100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87"/>
      <c r="P24" s="16"/>
    </row>
    <row r="25" spans="1:16" ht="15" thickTop="1" thickBot="1" x14ac:dyDescent="0.35">
      <c r="A25" s="16"/>
      <c r="B25" s="86"/>
      <c r="C25" s="74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87"/>
      <c r="P25" s="16"/>
    </row>
    <row r="26" spans="1:16" ht="15" thickTop="1" thickBot="1" x14ac:dyDescent="0.35">
      <c r="A26" s="16"/>
      <c r="B26" s="86"/>
      <c r="C26" s="72" t="s">
        <v>57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7"/>
      <c r="P26" s="16"/>
    </row>
    <row r="27" spans="1:16" ht="21" customHeight="1" thickTop="1" thickBot="1" x14ac:dyDescent="0.35">
      <c r="A27" s="16"/>
      <c r="B27" s="88" t="s">
        <v>52</v>
      </c>
      <c r="C27" s="79" t="s">
        <v>56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89"/>
      <c r="P27" s="16"/>
    </row>
    <row r="28" spans="1:16" ht="9" customHeight="1" thickTop="1" thickBot="1" x14ac:dyDescent="0.35">
      <c r="A28" s="16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16"/>
    </row>
    <row r="29" spans="1:16" ht="14.5" thickTop="1" x14ac:dyDescent="0.3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Popolazione!$C$2:$S$2</xm:f>
          </x14:formula1>
          <xm:sqref>F6:F7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4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96</v>
      </c>
      <c r="B1" s="16" t="s">
        <v>97</v>
      </c>
      <c r="C1" s="19" t="s">
        <v>38</v>
      </c>
      <c r="D1" s="25">
        <v>80</v>
      </c>
      <c r="E1" s="25">
        <v>80.5</v>
      </c>
      <c r="F1" s="25">
        <v>81</v>
      </c>
      <c r="G1" s="25">
        <v>81.5</v>
      </c>
      <c r="H1" s="25">
        <v>82</v>
      </c>
      <c r="I1" s="25">
        <v>82.5</v>
      </c>
      <c r="J1" s="25">
        <v>83</v>
      </c>
      <c r="K1" s="25">
        <v>83.5</v>
      </c>
      <c r="L1" s="25">
        <v>84</v>
      </c>
      <c r="M1" s="25">
        <v>84.5</v>
      </c>
      <c r="N1" s="25">
        <v>85</v>
      </c>
      <c r="O1" s="25">
        <v>85.5</v>
      </c>
      <c r="P1" s="25">
        <v>86</v>
      </c>
      <c r="Q1" s="25">
        <v>86.5</v>
      </c>
      <c r="R1" s="25">
        <v>87</v>
      </c>
      <c r="S1" s="25">
        <v>87.5</v>
      </c>
      <c r="T1" s="25">
        <v>88</v>
      </c>
      <c r="U1" s="25">
        <v>88.5</v>
      </c>
      <c r="V1" s="25">
        <v>89</v>
      </c>
      <c r="W1" s="25">
        <v>89.5</v>
      </c>
      <c r="X1" s="25">
        <v>90</v>
      </c>
      <c r="Y1" s="25">
        <v>90.5</v>
      </c>
      <c r="Z1" s="25">
        <v>91</v>
      </c>
      <c r="AA1" s="25">
        <v>91.5</v>
      </c>
      <c r="AB1" s="25">
        <v>92</v>
      </c>
      <c r="AC1" s="25">
        <v>92.5</v>
      </c>
      <c r="AD1" s="25">
        <v>93</v>
      </c>
      <c r="AE1" s="25">
        <v>93.5</v>
      </c>
      <c r="AF1" s="25">
        <v>94</v>
      </c>
      <c r="AG1" s="25">
        <v>94.5</v>
      </c>
      <c r="AH1" s="25">
        <v>95</v>
      </c>
    </row>
    <row r="2" spans="1:34" x14ac:dyDescent="0.3">
      <c r="A2" s="16" t="s">
        <v>98</v>
      </c>
      <c r="B2" s="19" t="s">
        <v>7</v>
      </c>
      <c r="C2" s="19"/>
      <c r="D2" s="21">
        <v>5.976620109240713E-3</v>
      </c>
      <c r="E2" s="21">
        <v>5.6783094131323542E-3</v>
      </c>
      <c r="F2" s="21">
        <v>5.3938736331220587E-3</v>
      </c>
      <c r="G2" s="21">
        <v>5.1198440401853118E-3</v>
      </c>
      <c r="H2" s="21">
        <v>4.8527519052975953E-3</v>
      </c>
      <c r="I2" s="21">
        <v>4.60994087358149E-3</v>
      </c>
      <c r="J2" s="21">
        <v>4.3844734869879637E-3</v>
      </c>
      <c r="K2" s="21">
        <v>4.1659435584434686E-3</v>
      </c>
      <c r="L2" s="21">
        <v>3.9612885459970361E-3</v>
      </c>
      <c r="M2" s="21">
        <v>3.7705084496486678E-3</v>
      </c>
      <c r="N2" s="21">
        <v>3.5866658113493308E-3</v>
      </c>
      <c r="O2" s="21">
        <v>3.4132293601235411E-3</v>
      </c>
      <c r="P2" s="21">
        <v>3.2501990959712991E-3</v>
      </c>
      <c r="Q2" s="21">
        <v>3.0958406543803458E-3</v>
      </c>
      <c r="R2" s="21">
        <v>2.9484196708384246E-3</v>
      </c>
      <c r="S2" s="21">
        <v>2.8062017808332773E-3</v>
      </c>
      <c r="T2" s="21">
        <v>2.6709213488771612E-3</v>
      </c>
      <c r="U2" s="21">
        <v>2.5425783749700769E-3</v>
      </c>
      <c r="V2" s="21">
        <v>2.419438494599766E-3</v>
      </c>
      <c r="W2" s="21">
        <v>2.3015017077662289E-3</v>
      </c>
      <c r="X2" s="21">
        <v>2.187033649957208E-3</v>
      </c>
      <c r="Y2" s="21">
        <v>2.0777686856849604E-3</v>
      </c>
      <c r="Z2" s="21">
        <v>1.9737068149494864E-3</v>
      </c>
      <c r="AA2" s="21">
        <v>1.8713793087262707E-3</v>
      </c>
      <c r="AB2" s="21">
        <v>1.7742548960398283E-3</v>
      </c>
      <c r="AC2" s="21">
        <v>1.6788648478656442E-3</v>
      </c>
      <c r="AD2" s="21">
        <v>1.5886778932282335E-3</v>
      </c>
      <c r="AE2" s="21">
        <v>1.5002253031030808E-3</v>
      </c>
      <c r="AF2" s="21">
        <v>1.4135070774901858E-3</v>
      </c>
      <c r="AG2" s="21">
        <v>1.330257580901807E-3</v>
      </c>
      <c r="AH2" s="21">
        <v>1.2504768133379436E-3</v>
      </c>
    </row>
    <row r="3" spans="1:34" x14ac:dyDescent="0.3">
      <c r="A3" s="16" t="s">
        <v>7</v>
      </c>
      <c r="B3" s="26" t="s">
        <v>8</v>
      </c>
      <c r="C3" s="26"/>
      <c r="D3" s="21">
        <v>7.9001590462953678E-4</v>
      </c>
      <c r="E3" s="21">
        <v>7.5058388617443514E-4</v>
      </c>
      <c r="F3" s="21">
        <v>7.1298591508933814E-4</v>
      </c>
      <c r="G3" s="21">
        <v>6.7676347953174476E-4</v>
      </c>
      <c r="H3" s="21">
        <v>6.414580676591538E-4</v>
      </c>
      <c r="I3" s="21">
        <v>6.09362238684071E-4</v>
      </c>
      <c r="J3" s="21">
        <v>5.7955896892149413E-4</v>
      </c>
      <c r="K3" s="21">
        <v>5.5067272284391969E-4</v>
      </c>
      <c r="L3" s="21">
        <v>5.2362052413634991E-4</v>
      </c>
      <c r="M3" s="21">
        <v>4.984023727987849E-4</v>
      </c>
      <c r="N3" s="21">
        <v>4.7410124514622227E-4</v>
      </c>
      <c r="O3" s="21">
        <v>4.5117565302116319E-4</v>
      </c>
      <c r="P3" s="21">
        <v>4.2962559642360765E-4</v>
      </c>
      <c r="Q3" s="21">
        <v>4.0922181943230497E-4</v>
      </c>
      <c r="R3" s="21">
        <v>3.8973506612600479E-4</v>
      </c>
      <c r="S3" s="21">
        <v>3.7093608058345634E-4</v>
      </c>
      <c r="T3" s="21">
        <v>3.5305411872591023E-4</v>
      </c>
      <c r="U3" s="21">
        <v>3.3608918055336645E-4</v>
      </c>
      <c r="V3" s="21">
        <v>3.1981201014457452E-4</v>
      </c>
      <c r="W3" s="21">
        <v>3.0422260749953428E-4</v>
      </c>
      <c r="X3" s="21">
        <v>2.8909171669699526E-4</v>
      </c>
      <c r="Y3" s="21">
        <v>2.7464859365820805E-4</v>
      </c>
      <c r="Z3" s="21">
        <v>2.6089323838317257E-4</v>
      </c>
      <c r="AA3" s="21">
        <v>2.4736713902938774E-4</v>
      </c>
      <c r="AB3" s="21">
        <v>2.3452880743935462E-4</v>
      </c>
      <c r="AC3" s="21">
        <v>2.2191973177057212E-4</v>
      </c>
      <c r="AD3" s="21">
        <v>2.0999842386554141E-4</v>
      </c>
      <c r="AE3" s="21">
        <v>1.9830637188176126E-4</v>
      </c>
      <c r="AF3" s="21">
        <v>1.8684357581923169E-4</v>
      </c>
      <c r="AG3" s="21">
        <v>1.7583929159920334E-4</v>
      </c>
      <c r="AH3" s="21">
        <v>1.6529351922167613E-4</v>
      </c>
    </row>
    <row r="4" spans="1:34" x14ac:dyDescent="0.3">
      <c r="A4" s="16" t="s">
        <v>8</v>
      </c>
      <c r="B4" s="18" t="s">
        <v>9</v>
      </c>
      <c r="C4" s="18"/>
      <c r="D4" s="21">
        <v>5.7991819771568216E-4</v>
      </c>
      <c r="E4" s="21">
        <v>5.5097277403399407E-4</v>
      </c>
      <c r="F4" s="21">
        <v>5.233736491281984E-4</v>
      </c>
      <c r="G4" s="21">
        <v>4.967842483043221E-4</v>
      </c>
      <c r="H4" s="21">
        <v>4.7086799686839201E-4</v>
      </c>
      <c r="I4" s="21">
        <v>4.4730776829027372E-4</v>
      </c>
      <c r="J4" s="21">
        <v>4.2543041318202107E-4</v>
      </c>
      <c r="K4" s="21">
        <v>4.0422620746171463E-4</v>
      </c>
      <c r="L4" s="21">
        <v>3.8436830051730066E-4</v>
      </c>
      <c r="M4" s="21">
        <v>3.6585669234877918E-4</v>
      </c>
      <c r="N4" s="21">
        <v>3.4801823356820396E-4</v>
      </c>
      <c r="O4" s="21">
        <v>3.3118949886954801E-4</v>
      </c>
      <c r="P4" s="21">
        <v>3.1537048825281154E-4</v>
      </c>
      <c r="Q4" s="21">
        <v>3.0039291437100775E-4</v>
      </c>
      <c r="R4" s="21">
        <v>2.8608848987715023E-4</v>
      </c>
      <c r="S4" s="21">
        <v>2.7228892742425239E-4</v>
      </c>
      <c r="T4" s="21">
        <v>2.5916251435930082E-4</v>
      </c>
      <c r="U4" s="21">
        <v>2.4670925068229541E-4</v>
      </c>
      <c r="V4" s="21">
        <v>2.3476084904624977E-4</v>
      </c>
      <c r="W4" s="21">
        <v>2.2331730945116373E-4</v>
      </c>
      <c r="X4" s="21">
        <v>2.1221034455005085E-4</v>
      </c>
      <c r="Y4" s="21">
        <v>2.0160824168989763E-4</v>
      </c>
      <c r="Z4" s="21">
        <v>1.9151100087070409E-4</v>
      </c>
      <c r="AA4" s="21">
        <v>1.8158204739849711E-4</v>
      </c>
      <c r="AB4" s="21">
        <v>1.7215795596724979E-4</v>
      </c>
      <c r="AC4" s="21">
        <v>1.6290215188298908E-4</v>
      </c>
      <c r="AD4" s="21">
        <v>1.5415120983968802E-4</v>
      </c>
      <c r="AE4" s="21">
        <v>1.4556855514337349E-4</v>
      </c>
      <c r="AF4" s="21">
        <v>1.3715418779404554E-4</v>
      </c>
      <c r="AG4" s="21">
        <v>1.2907639513869072E-4</v>
      </c>
      <c r="AH4" s="21">
        <v>1.21335177177309E-4</v>
      </c>
    </row>
    <row r="5" spans="1:34" x14ac:dyDescent="0.3">
      <c r="A5" s="16" t="s">
        <v>9</v>
      </c>
      <c r="B5" s="16" t="s">
        <v>0</v>
      </c>
      <c r="D5" s="21">
        <v>8.8085285538146943E-4</v>
      </c>
      <c r="E5" s="21">
        <v>8.3688689742278898E-4</v>
      </c>
      <c r="F5" s="21">
        <v>7.9496586774125647E-4</v>
      </c>
      <c r="G5" s="21">
        <v>7.5457853426758492E-4</v>
      </c>
      <c r="H5" s="21">
        <v>7.1521366493248735E-4</v>
      </c>
      <c r="I5" s="21">
        <v>6.7942742008239858E-4</v>
      </c>
      <c r="J5" s="21">
        <v>6.4619733557874485E-4</v>
      </c>
      <c r="K5" s="21">
        <v>6.1398971521366499E-4</v>
      </c>
      <c r="L5" s="21">
        <v>5.8382702312573297E-4</v>
      </c>
      <c r="M5" s="21">
        <v>5.55709259314949E-4</v>
      </c>
      <c r="N5" s="21">
        <v>5.2861395964273901E-4</v>
      </c>
      <c r="O5" s="21">
        <v>5.0305235617838999E-4</v>
      </c>
      <c r="P5" s="21">
        <v>4.7902444892190186E-4</v>
      </c>
      <c r="Q5" s="21">
        <v>4.562746218386311E-4</v>
      </c>
      <c r="R5" s="21">
        <v>4.3454725889393442E-4</v>
      </c>
      <c r="S5" s="21">
        <v>4.1358674405316822E-4</v>
      </c>
      <c r="T5" s="21">
        <v>3.9364869335097589E-4</v>
      </c>
      <c r="U5" s="21">
        <v>3.7473310678735758E-4</v>
      </c>
      <c r="V5" s="21">
        <v>3.565843683276697E-4</v>
      </c>
      <c r="W5" s="21">
        <v>3.392024779719123E-4</v>
      </c>
      <c r="X5" s="21">
        <v>3.2233181968544189E-4</v>
      </c>
      <c r="Y5" s="21">
        <v>3.0622800950290201E-4</v>
      </c>
      <c r="Z5" s="21">
        <v>2.9089104742429256E-4</v>
      </c>
      <c r="AA5" s="21">
        <v>2.7580970138032661E-4</v>
      </c>
      <c r="AB5" s="21">
        <v>2.6149520344029108E-4</v>
      </c>
      <c r="AC5" s="21">
        <v>2.474363215348991E-4</v>
      </c>
      <c r="AD5" s="21">
        <v>2.3414428773343762E-4</v>
      </c>
      <c r="AE5" s="21">
        <v>2.2110786996661956E-4</v>
      </c>
      <c r="AF5" s="21">
        <v>2.0832706823444502E-4</v>
      </c>
      <c r="AG5" s="21">
        <v>1.9605749857155746E-4</v>
      </c>
      <c r="AH5" s="21">
        <v>1.8429916097795689E-4</v>
      </c>
    </row>
    <row r="6" spans="1:34" x14ac:dyDescent="0.3">
      <c r="A6" s="16" t="s">
        <v>0</v>
      </c>
      <c r="B6" s="16" t="s">
        <v>1</v>
      </c>
      <c r="D6" s="21">
        <v>1.3176960675155597E-3</v>
      </c>
      <c r="E6" s="21">
        <v>1.2519259794097337E-3</v>
      </c>
      <c r="F6" s="21">
        <v>1.1892149651692948E-3</v>
      </c>
      <c r="G6" s="21">
        <v>1.1287982563278967E-3</v>
      </c>
      <c r="H6" s="21">
        <v>1.0699110844191921E-3</v>
      </c>
      <c r="I6" s="21">
        <v>1.0163772917749152E-3</v>
      </c>
      <c r="J6" s="21">
        <v>9.6666734146237221E-4</v>
      </c>
      <c r="K6" s="21">
        <v>9.1848692808252298E-4</v>
      </c>
      <c r="L6" s="21">
        <v>8.733655885680609E-4</v>
      </c>
      <c r="M6" s="21">
        <v>8.3130332291898618E-4</v>
      </c>
      <c r="N6" s="21">
        <v>7.9077059420260519E-4</v>
      </c>
      <c r="O6" s="21">
        <v>7.5253217088526447E-4</v>
      </c>
      <c r="P6" s="21">
        <v>7.1658805296696425E-4</v>
      </c>
      <c r="Q6" s="21">
        <v>6.8255585621453097E-4</v>
      </c>
      <c r="R6" s="21">
        <v>6.5005319639479143E-4</v>
      </c>
      <c r="S6" s="21">
        <v>6.1869768927457218E-4</v>
      </c>
      <c r="T6" s="21">
        <v>5.8887171908704634E-4</v>
      </c>
      <c r="U6" s="21">
        <v>5.6057528583221424E-4</v>
      </c>
      <c r="V6" s="21">
        <v>5.3342600527690243E-4</v>
      </c>
      <c r="W6" s="21">
        <v>5.0742387742111071E-4</v>
      </c>
      <c r="X6" s="21">
        <v>4.8218651803166586E-4</v>
      </c>
      <c r="Y6" s="21">
        <v>4.5809631134174125E-4</v>
      </c>
      <c r="Z6" s="21">
        <v>4.3515325735133683E-4</v>
      </c>
      <c r="AA6" s="21">
        <v>4.1259258759410584E-4</v>
      </c>
      <c r="AB6" s="21">
        <v>3.9117907053639505E-4</v>
      </c>
      <c r="AC6" s="21">
        <v>3.7014793771185769E-4</v>
      </c>
      <c r="AD6" s="21">
        <v>3.5026395758684057E-4</v>
      </c>
      <c r="AE6" s="21">
        <v>3.3076236169499683E-4</v>
      </c>
      <c r="AF6" s="21">
        <v>3.1164315003632647E-4</v>
      </c>
      <c r="AG6" s="21">
        <v>2.9328870684400298E-4</v>
      </c>
      <c r="AH6" s="21">
        <v>2.7569903211802625E-4</v>
      </c>
    </row>
    <row r="7" spans="1:34" x14ac:dyDescent="0.3">
      <c r="A7" s="16" t="s">
        <v>1</v>
      </c>
      <c r="B7" s="16" t="s">
        <v>2</v>
      </c>
      <c r="D7" s="21">
        <v>1.5082823818861582E-3</v>
      </c>
      <c r="E7" s="21">
        <v>1.432999570021846E-3</v>
      </c>
      <c r="F7" s="21">
        <v>1.3612182842907578E-3</v>
      </c>
      <c r="G7" s="21">
        <v>1.2920631431595875E-3</v>
      </c>
      <c r="H7" s="21">
        <v>1.224658765095029E-3</v>
      </c>
      <c r="I7" s="21">
        <v>1.1633820577636124E-3</v>
      </c>
      <c r="J7" s="21">
        <v>1.1064822580987253E-3</v>
      </c>
      <c r="K7" s="21">
        <v>1.0513332215004504E-3</v>
      </c>
      <c r="L7" s="21">
        <v>9.996857110353989E-4</v>
      </c>
      <c r="M7" s="21">
        <v>9.515397267035715E-4</v>
      </c>
      <c r="N7" s="21">
        <v>9.0514450543835608E-4</v>
      </c>
      <c r="O7" s="21">
        <v>8.6137542877305834E-4</v>
      </c>
      <c r="P7" s="21">
        <v>8.2023249670767852E-4</v>
      </c>
      <c r="Q7" s="21">
        <v>7.8127801847556358E-4</v>
      </c>
      <c r="R7" s="21">
        <v>7.440743033100605E-4</v>
      </c>
      <c r="S7" s="21">
        <v>7.0818366044451649E-4</v>
      </c>
      <c r="T7" s="21">
        <v>6.7404378064558424E-4</v>
      </c>
      <c r="U7" s="21">
        <v>6.4165466391326396E-4</v>
      </c>
      <c r="V7" s="21">
        <v>6.1057861948090263E-4</v>
      </c>
      <c r="W7" s="21">
        <v>5.8081564734850015E-4</v>
      </c>
      <c r="X7" s="21">
        <v>5.5192805674940371E-4</v>
      </c>
      <c r="Y7" s="21">
        <v>5.2435353845026623E-4</v>
      </c>
      <c r="Z7" s="21">
        <v>4.9809209245108758E-4</v>
      </c>
      <c r="AA7" s="21">
        <v>4.7226833721856197E-4</v>
      </c>
      <c r="AB7" s="21">
        <v>4.4775765428599525E-4</v>
      </c>
      <c r="AC7" s="21">
        <v>4.2368466212008155E-4</v>
      </c>
      <c r="AD7" s="21">
        <v>4.0092474225412675E-4</v>
      </c>
      <c r="AE7" s="21">
        <v>3.7860251315482491E-4</v>
      </c>
      <c r="AF7" s="21">
        <v>3.5671797482217604E-4</v>
      </c>
      <c r="AG7" s="21">
        <v>3.3570881802283322E-4</v>
      </c>
      <c r="AH7" s="21">
        <v>3.1557504275679627E-4</v>
      </c>
    </row>
    <row r="8" spans="1:34" x14ac:dyDescent="0.3">
      <c r="A8" s="16" t="s">
        <v>2</v>
      </c>
      <c r="B8" s="16" t="s">
        <v>3</v>
      </c>
      <c r="D8" s="21">
        <v>1.8752393615655916E-3</v>
      </c>
      <c r="E8" s="21">
        <v>1.7816406470591256E-3</v>
      </c>
      <c r="F8" s="21">
        <v>1.6923953611343557E-3</v>
      </c>
      <c r="G8" s="21">
        <v>1.6064151466458579E-3</v>
      </c>
      <c r="H8" s="21">
        <v>1.5226116464482082E-3</v>
      </c>
      <c r="I8" s="21">
        <v>1.4464266462685265E-3</v>
      </c>
      <c r="J8" s="21">
        <v>1.3756834318159651E-3</v>
      </c>
      <c r="K8" s="21">
        <v>1.3071169316542517E-3</v>
      </c>
      <c r="L8" s="21">
        <v>1.2429038600742341E-3</v>
      </c>
      <c r="M8" s="21">
        <v>1.1830442170759129E-3</v>
      </c>
      <c r="N8" s="21">
        <v>1.1253612883684397E-3</v>
      </c>
      <c r="O8" s="21">
        <v>1.0709434310972386E-3</v>
      </c>
      <c r="P8" s="21">
        <v>1.0197906452623095E-3</v>
      </c>
      <c r="Q8" s="21">
        <v>9.7135875229094045E-4</v>
      </c>
      <c r="R8" s="21">
        <v>9.2510357361041951E-4</v>
      </c>
      <c r="S8" s="21">
        <v>8.8048093064803466E-4</v>
      </c>
      <c r="T8" s="21">
        <v>8.3803500197649774E-4</v>
      </c>
      <c r="U8" s="21">
        <v>7.9776578759580886E-4</v>
      </c>
      <c r="V8" s="21">
        <v>7.5912910893325607E-4</v>
      </c>
      <c r="W8" s="21">
        <v>7.2212496598883925E-4</v>
      </c>
      <c r="X8" s="21">
        <v>6.8620918018984646E-4</v>
      </c>
      <c r="Y8" s="21">
        <v>6.5192593010898975E-4</v>
      </c>
      <c r="Z8" s="21">
        <v>6.1927521574626902E-4</v>
      </c>
      <c r="AA8" s="21">
        <v>5.8716867995626035E-4</v>
      </c>
      <c r="AB8" s="21">
        <v>5.5669467988438766E-4</v>
      </c>
      <c r="AC8" s="21">
        <v>5.2676485838522714E-4</v>
      </c>
      <c r="AD8" s="21">
        <v>4.9846757260420249E-4</v>
      </c>
      <c r="AE8" s="21">
        <v>4.7071446539588991E-4</v>
      </c>
      <c r="AF8" s="21">
        <v>4.4350553676028934E-4</v>
      </c>
      <c r="AG8" s="21">
        <v>4.1738496527011278E-4</v>
      </c>
      <c r="AH8" s="21">
        <v>3.9235275092536025E-4</v>
      </c>
    </row>
    <row r="9" spans="1:34" x14ac:dyDescent="0.3">
      <c r="A9" s="16" t="s">
        <v>3</v>
      </c>
      <c r="B9" s="16" t="s">
        <v>4</v>
      </c>
      <c r="D9" s="21">
        <v>2.7724866490986683E-3</v>
      </c>
      <c r="E9" s="21">
        <v>2.6341036822835288E-3</v>
      </c>
      <c r="F9" s="21">
        <v>2.5021571325295582E-3</v>
      </c>
      <c r="G9" s="21">
        <v>2.3750378955714651E-3</v>
      </c>
      <c r="H9" s="21">
        <v>2.2511368671439564E-3</v>
      </c>
      <c r="I9" s="21">
        <v>2.1384995685734937E-3</v>
      </c>
      <c r="J9" s="21">
        <v>2.033907791329493E-3</v>
      </c>
      <c r="K9" s="21">
        <v>1.9325342226160771E-3</v>
      </c>
      <c r="L9" s="21">
        <v>1.8375970709638299E-3</v>
      </c>
      <c r="M9" s="21">
        <v>1.7490963363727525E-3</v>
      </c>
      <c r="N9" s="21">
        <v>1.6638138103122594E-3</v>
      </c>
      <c r="O9" s="21">
        <v>1.5833585970476433E-3</v>
      </c>
      <c r="P9" s="21">
        <v>1.5077306965789045E-3</v>
      </c>
      <c r="Q9" s="21">
        <v>1.436125556773396E-3</v>
      </c>
      <c r="R9" s="21">
        <v>1.3677386254984723E-3</v>
      </c>
      <c r="S9" s="21">
        <v>1.3017653506214874E-3</v>
      </c>
      <c r="T9" s="21">
        <v>1.2390102842750868E-3</v>
      </c>
      <c r="U9" s="21">
        <v>1.179473426459271E-3</v>
      </c>
      <c r="V9" s="21">
        <v>1.1223502250413935E-3</v>
      </c>
      <c r="W9" s="21">
        <v>1.0676406800214546E-3</v>
      </c>
      <c r="X9" s="21">
        <v>1.0145402392668079E-3</v>
      </c>
      <c r="Y9" s="21">
        <v>9.6385345491010002E-4</v>
      </c>
      <c r="Z9" s="21">
        <v>9.1558032695133031E-4</v>
      </c>
      <c r="AA9" s="21">
        <v>8.6811175112520692E-4</v>
      </c>
      <c r="AB9" s="21">
        <v>8.2305683169702187E-4</v>
      </c>
      <c r="AC9" s="21">
        <v>7.7880646440148314E-4</v>
      </c>
      <c r="AD9" s="21">
        <v>7.3696975350388285E-4</v>
      </c>
      <c r="AE9" s="21">
        <v>6.9593759473892867E-4</v>
      </c>
      <c r="AF9" s="21">
        <v>6.5570998810662059E-4</v>
      </c>
      <c r="AG9" s="21">
        <v>6.1709148573960496E-4</v>
      </c>
      <c r="AH9" s="21">
        <v>5.8008208763788154E-4</v>
      </c>
    </row>
    <row r="10" spans="1:34" x14ac:dyDescent="0.3">
      <c r="A10" s="16" t="s">
        <v>4</v>
      </c>
      <c r="B10" s="16" t="s">
        <v>5</v>
      </c>
      <c r="D10" s="21">
        <v>3.9079436594701041E-3</v>
      </c>
      <c r="E10" s="21">
        <v>3.7128866921372957E-3</v>
      </c>
      <c r="F10" s="21">
        <v>3.5269021418897341E-3</v>
      </c>
      <c r="G10" s="21">
        <v>3.3477219044561078E-3</v>
      </c>
      <c r="H10" s="21">
        <v>3.1730778755651046E-3</v>
      </c>
      <c r="I10" s="21">
        <v>3.014310576573284E-3</v>
      </c>
      <c r="J10" s="21">
        <v>2.8668837989380218E-3</v>
      </c>
      <c r="K10" s="21">
        <v>2.7239932298453833E-3</v>
      </c>
      <c r="L10" s="21">
        <v>2.5901750778379909E-3</v>
      </c>
      <c r="M10" s="21">
        <v>2.4654293429158462E-3</v>
      </c>
      <c r="N10" s="21">
        <v>2.3452198165363246E-3</v>
      </c>
      <c r="O10" s="21">
        <v>2.2318146029707384E-3</v>
      </c>
      <c r="P10" s="21">
        <v>2.1252137022190875E-3</v>
      </c>
      <c r="Q10" s="21">
        <v>2.0242830621457156E-3</v>
      </c>
      <c r="R10" s="21">
        <v>1.9278886306149671E-3</v>
      </c>
      <c r="S10" s="21">
        <v>1.8348963554911865E-3</v>
      </c>
      <c r="T10" s="21">
        <v>1.7464402889100291E-3</v>
      </c>
      <c r="U10" s="21">
        <v>1.6625204308714952E-3</v>
      </c>
      <c r="V10" s="21">
        <v>1.582002729239929E-3</v>
      </c>
      <c r="W10" s="21">
        <v>1.5048871840153302E-3</v>
      </c>
      <c r="X10" s="21">
        <v>1.4300397430620432E-3</v>
      </c>
      <c r="Y10" s="21">
        <v>1.3585944585157239E-3</v>
      </c>
      <c r="Z10" s="21">
        <v>1.2905513303763721E-3</v>
      </c>
      <c r="AA10" s="21">
        <v>1.2236422543726762E-3</v>
      </c>
      <c r="AB10" s="21">
        <v>1.1601353347759477E-3</v>
      </c>
      <c r="AC10" s="21">
        <v>1.0977624673148753E-3</v>
      </c>
      <c r="AD10" s="21">
        <v>1.0387917562607707E-3</v>
      </c>
      <c r="AE10" s="21">
        <v>9.8095509734232142E-4</v>
      </c>
      <c r="AF10" s="21">
        <v>9.242524905595283E-4</v>
      </c>
      <c r="AG10" s="21">
        <v>8.6981798804804697E-4</v>
      </c>
      <c r="AH10" s="21">
        <v>8.176515898078772E-4</v>
      </c>
    </row>
    <row r="11" spans="1:34" x14ac:dyDescent="0.3">
      <c r="A11" s="16" t="s">
        <v>5</v>
      </c>
      <c r="B11" s="16" t="s">
        <v>6</v>
      </c>
      <c r="D11" s="21">
        <v>6.6971382531511581E-3</v>
      </c>
      <c r="E11" s="21">
        <v>6.3628643763252732E-3</v>
      </c>
      <c r="F11" s="21">
        <v>6.0441381216773359E-3</v>
      </c>
      <c r="G11" s="21">
        <v>5.7370725836628604E-3</v>
      </c>
      <c r="H11" s="21">
        <v>5.4377808567373596E-3</v>
      </c>
      <c r="I11" s="21">
        <v>5.1656974686232673E-3</v>
      </c>
      <c r="J11" s="21">
        <v>4.9130486082316098E-3</v>
      </c>
      <c r="K11" s="21">
        <v>4.6681735589289269E-3</v>
      </c>
      <c r="L11" s="21">
        <v>4.4388461318041915E-3</v>
      </c>
      <c r="M11" s="21">
        <v>4.2250663268574053E-3</v>
      </c>
      <c r="N11" s="21">
        <v>4.019060332999592E-3</v>
      </c>
      <c r="O11" s="21">
        <v>3.8247150557752406E-3</v>
      </c>
      <c r="P11" s="21">
        <v>3.6420304951843502E-3</v>
      </c>
      <c r="Q11" s="21">
        <v>3.4690631984546768E-3</v>
      </c>
      <c r="R11" s="21">
        <v>3.3038697128139781E-3</v>
      </c>
      <c r="S11" s="21">
        <v>3.1445065854900098E-3</v>
      </c>
      <c r="T11" s="21">
        <v>2.9929172692550157E-3</v>
      </c>
      <c r="U11" s="21">
        <v>2.8491017641089954E-3</v>
      </c>
      <c r="V11" s="21">
        <v>2.7111166172797056E-3</v>
      </c>
      <c r="W11" s="21">
        <v>2.5789618287671463E-3</v>
      </c>
      <c r="X11" s="21">
        <v>2.4506939457990744E-3</v>
      </c>
      <c r="Y11" s="21">
        <v>2.3282564211477329E-3</v>
      </c>
      <c r="Z11" s="21">
        <v>2.2116492548131216E-3</v>
      </c>
      <c r="AA11" s="21">
        <v>2.0969855412507543E-3</v>
      </c>
      <c r="AB11" s="21">
        <v>1.9881521860051171E-3</v>
      </c>
      <c r="AC11" s="21">
        <v>1.881262283531724E-3</v>
      </c>
      <c r="AD11" s="21">
        <v>1.7802027393750612E-3</v>
      </c>
      <c r="AE11" s="21">
        <v>1.6810866479906419E-3</v>
      </c>
      <c r="AF11" s="21">
        <v>1.583914009378466E-3</v>
      </c>
      <c r="AG11" s="21">
        <v>1.4906282763107771E-3</v>
      </c>
      <c r="AH11" s="21">
        <v>1.4012294487875754E-3</v>
      </c>
    </row>
    <row r="12" spans="1:34" x14ac:dyDescent="0.3">
      <c r="A12" s="16" t="s">
        <v>6</v>
      </c>
      <c r="B12" s="16" t="s">
        <v>10</v>
      </c>
      <c r="D12" s="21">
        <v>1.0909594047854491E-2</v>
      </c>
      <c r="E12" s="21">
        <v>1.0365064106986534E-2</v>
      </c>
      <c r="F12" s="21">
        <v>9.8458611401124382E-3</v>
      </c>
      <c r="G12" s="21">
        <v>9.3456534037337363E-3</v>
      </c>
      <c r="H12" s="21">
        <v>8.8581091543519629E-3</v>
      </c>
      <c r="I12" s="21">
        <v>8.4148871094594409E-3</v>
      </c>
      <c r="J12" s="21">
        <v>8.0033237820592434E-3</v>
      </c>
      <c r="K12" s="21">
        <v>7.6044239416559736E-3</v>
      </c>
      <c r="L12" s="21">
        <v>7.2308510752465624E-3</v>
      </c>
      <c r="M12" s="21">
        <v>6.8826051828310099E-3</v>
      </c>
      <c r="N12" s="21">
        <v>6.5470227774123866E-3</v>
      </c>
      <c r="O12" s="21">
        <v>6.230435602489157E-3</v>
      </c>
      <c r="P12" s="21">
        <v>5.9328436580613217E-3</v>
      </c>
      <c r="Q12" s="21">
        <v>5.6510810723796471E-3</v>
      </c>
      <c r="R12" s="21">
        <v>5.3819819736949017E-3</v>
      </c>
      <c r="S12" s="21">
        <v>5.1223804902578544E-3</v>
      </c>
      <c r="T12" s="21">
        <v>4.8754424938177348E-3</v>
      </c>
      <c r="U12" s="21">
        <v>4.6411679843745453E-3</v>
      </c>
      <c r="V12" s="21">
        <v>4.4163910901790521E-3</v>
      </c>
      <c r="W12" s="21">
        <v>4.2011118112312562E-3</v>
      </c>
      <c r="X12" s="21">
        <v>3.9921642757819245E-3</v>
      </c>
      <c r="Y12" s="21">
        <v>3.7927143555802896E-3</v>
      </c>
      <c r="Z12" s="21">
        <v>3.6027620506263519E-3</v>
      </c>
      <c r="AA12" s="21">
        <v>3.4159756174216467E-3</v>
      </c>
      <c r="AB12" s="21">
        <v>3.2386867994646379E-3</v>
      </c>
      <c r="AC12" s="21">
        <v>3.0645638532568616E-3</v>
      </c>
      <c r="AD12" s="21">
        <v>2.8999385222967826E-3</v>
      </c>
      <c r="AE12" s="21">
        <v>2.7384790630859356E-3</v>
      </c>
      <c r="AF12" s="21">
        <v>2.5801854756243203E-3</v>
      </c>
      <c r="AG12" s="21">
        <v>2.4282236316611706E-3</v>
      </c>
      <c r="AH12" s="21">
        <v>2.2825935311964847E-3</v>
      </c>
    </row>
    <row r="13" spans="1:34" x14ac:dyDescent="0.3">
      <c r="A13" s="16" t="s">
        <v>10</v>
      </c>
      <c r="B13" s="16" t="s">
        <v>11</v>
      </c>
      <c r="D13" s="21">
        <v>1.7515621327395311E-2</v>
      </c>
      <c r="E13" s="21">
        <v>1.6641365126492235E-2</v>
      </c>
      <c r="F13" s="21">
        <v>1.5807772004700932E-2</v>
      </c>
      <c r="G13" s="21">
        <v>1.5004676192243457E-2</v>
      </c>
      <c r="H13" s="21">
        <v>1.4221911919341869E-2</v>
      </c>
      <c r="I13" s="21">
        <v>1.3510308034885878E-2</v>
      </c>
      <c r="J13" s="21">
        <v>1.2849532999319601E-2</v>
      </c>
      <c r="K13" s="21">
        <v>1.220908950330921E-2</v>
      </c>
      <c r="L13" s="21">
        <v>1.1609309086410587E-2</v>
      </c>
      <c r="M13" s="21">
        <v>1.1050191748623739E-2</v>
      </c>
      <c r="N13" s="21">
        <v>1.0511405950392775E-2</v>
      </c>
      <c r="O13" s="21">
        <v>1.0003117461495639E-2</v>
      </c>
      <c r="P13" s="21">
        <v>9.5253262819323305E-3</v>
      </c>
      <c r="Q13" s="21">
        <v>9.0729495268138793E-3</v>
      </c>
      <c r="R13" s="21">
        <v>8.6409043112513143E-3</v>
      </c>
      <c r="S13" s="21">
        <v>8.2241077503556626E-3</v>
      </c>
      <c r="T13" s="21">
        <v>7.8276427290158955E-3</v>
      </c>
      <c r="U13" s="21">
        <v>7.4515092472320155E-3</v>
      </c>
      <c r="V13" s="21">
        <v>7.0906244201150489E-3</v>
      </c>
      <c r="W13" s="21">
        <v>6.7449882476649957E-3</v>
      </c>
      <c r="X13" s="21">
        <v>6.4095178449928856E-3</v>
      </c>
      <c r="Y13" s="21">
        <v>6.0892960969876906E-3</v>
      </c>
      <c r="Z13" s="21">
        <v>5.7843230036494081E-3</v>
      </c>
      <c r="AA13" s="21">
        <v>5.4844327952000985E-3</v>
      </c>
      <c r="AB13" s="21">
        <v>5.1997912414177023E-3</v>
      </c>
      <c r="AC13" s="21">
        <v>4.9202325725242772E-3</v>
      </c>
      <c r="AD13" s="21">
        <v>4.6559225582977672E-3</v>
      </c>
      <c r="AE13" s="21">
        <v>4.3966954289602275E-3</v>
      </c>
      <c r="AF13" s="21">
        <v>4.1425511845116589E-3</v>
      </c>
      <c r="AG13" s="21">
        <v>3.8985727098410339E-3</v>
      </c>
      <c r="AH13" s="21">
        <v>3.6647600049483512E-3</v>
      </c>
    </row>
    <row r="14" spans="1:34" x14ac:dyDescent="0.3">
      <c r="A14" s="16" t="s">
        <v>11</v>
      </c>
      <c r="B14" s="16" t="s">
        <v>12</v>
      </c>
      <c r="D14" s="21">
        <v>2.8852721939766048E-2</v>
      </c>
      <c r="E14" s="21">
        <v>2.7412597687403957E-2</v>
      </c>
      <c r="F14" s="21">
        <v>2.6039455958407544E-2</v>
      </c>
      <c r="G14" s="21">
        <v>2.4716551121935392E-2</v>
      </c>
      <c r="H14" s="21">
        <v>2.3427137547146083E-2</v>
      </c>
      <c r="I14" s="21">
        <v>2.2254943388246705E-2</v>
      </c>
      <c r="J14" s="21">
        <v>2.1166477383554431E-2</v>
      </c>
      <c r="K14" s="21">
        <v>2.0111502640544992E-2</v>
      </c>
      <c r="L14" s="21">
        <v>1.912351042090123E-2</v>
      </c>
      <c r="M14" s="21">
        <v>1.8202500724623153E-2</v>
      </c>
      <c r="N14" s="21">
        <v>1.7314982290027911E-2</v>
      </c>
      <c r="O14" s="21">
        <v>1.647770074795693E-2</v>
      </c>
      <c r="P14" s="21">
        <v>1.5690656098410208E-2</v>
      </c>
      <c r="Q14" s="21">
        <v>1.494547552596703E-2</v>
      </c>
      <c r="R14" s="21">
        <v>1.4233786215206696E-2</v>
      </c>
      <c r="S14" s="21">
        <v>1.3547215350708493E-2</v>
      </c>
      <c r="T14" s="21">
        <v>1.2894135747893125E-2</v>
      </c>
      <c r="U14" s="21">
        <v>1.2274547406760598E-2</v>
      </c>
      <c r="V14" s="21">
        <v>1.1680077511890201E-2</v>
      </c>
      <c r="W14" s="21">
        <v>1.1110726063281933E-2</v>
      </c>
      <c r="X14" s="21">
        <v>1.0558120245515085E-2</v>
      </c>
      <c r="Y14" s="21">
        <v>1.0030632874010365E-2</v>
      </c>
      <c r="Z14" s="21">
        <v>9.5282639487677765E-3</v>
      </c>
      <c r="AA14" s="21">
        <v>9.0342678389458975E-3</v>
      </c>
      <c r="AB14" s="21">
        <v>8.5653901753861474E-3</v>
      </c>
      <c r="AC14" s="21">
        <v>8.1048853272471071E-3</v>
      </c>
      <c r="AD14" s="21">
        <v>7.6694989253701966E-3</v>
      </c>
      <c r="AE14" s="21">
        <v>7.2424853389139957E-3</v>
      </c>
      <c r="AF14" s="21">
        <v>6.8238445678785046E-3</v>
      </c>
      <c r="AG14" s="21">
        <v>6.4219494276844336E-3</v>
      </c>
      <c r="AH14" s="21">
        <v>6.0367999183317811E-3</v>
      </c>
    </row>
    <row r="15" spans="1:34" x14ac:dyDescent="0.3">
      <c r="A15" s="16" t="s">
        <v>12</v>
      </c>
      <c r="B15" s="16" t="s">
        <v>13</v>
      </c>
      <c r="D15" s="21">
        <v>4.5962863735418538E-2</v>
      </c>
      <c r="E15" s="21">
        <v>4.366872195872324E-2</v>
      </c>
      <c r="F15" s="21">
        <v>4.1481284450711448E-2</v>
      </c>
      <c r="G15" s="21">
        <v>3.9373875144212284E-2</v>
      </c>
      <c r="H15" s="21">
        <v>3.7319817972054865E-2</v>
      </c>
      <c r="I15" s="21">
        <v>3.5452493270093581E-2</v>
      </c>
      <c r="J15" s="21">
        <v>3.3718548903986671E-2</v>
      </c>
      <c r="K15" s="21">
        <v>3.2037956672221514E-2</v>
      </c>
      <c r="L15" s="21">
        <v>3.0464068709139851E-2</v>
      </c>
      <c r="M15" s="21">
        <v>2.8996885014741701E-2</v>
      </c>
      <c r="N15" s="21">
        <v>2.75830534546853E-2</v>
      </c>
      <c r="O15" s="21">
        <v>2.624925009614152E-2</v>
      </c>
      <c r="P15" s="21">
        <v>2.4995474939110373E-2</v>
      </c>
      <c r="Q15" s="21">
        <v>2.380838995000641E-2</v>
      </c>
      <c r="R15" s="21">
        <v>2.2674657095244199E-2</v>
      </c>
      <c r="S15" s="21">
        <v>2.1580938341238306E-2</v>
      </c>
      <c r="T15" s="21">
        <v>2.0540571721574159E-2</v>
      </c>
      <c r="U15" s="21">
        <v>1.9553557236251764E-2</v>
      </c>
      <c r="V15" s="21">
        <v>1.8606556851685684E-2</v>
      </c>
      <c r="W15" s="21">
        <v>1.7699570567875914E-2</v>
      </c>
      <c r="X15" s="21">
        <v>1.6819260351237021E-2</v>
      </c>
      <c r="Y15" s="21">
        <v>1.5978964235354443E-2</v>
      </c>
      <c r="Z15" s="21">
        <v>1.5178682220228175E-2</v>
      </c>
      <c r="AA15" s="21">
        <v>1.4391738238687349E-2</v>
      </c>
      <c r="AB15" s="21">
        <v>1.3644808357902832E-2</v>
      </c>
      <c r="AC15" s="21">
        <v>1.2911216510703757E-2</v>
      </c>
      <c r="AD15" s="21">
        <v>1.2217638764260994E-2</v>
      </c>
      <c r="AE15" s="21">
        <v>1.1537399051403666E-2</v>
      </c>
      <c r="AF15" s="21">
        <v>1.0870497372131778E-2</v>
      </c>
      <c r="AG15" s="21">
        <v>1.0230271760030767E-2</v>
      </c>
      <c r="AH15" s="21">
        <v>9.6167222151006277E-3</v>
      </c>
    </row>
    <row r="16" spans="1:34" x14ac:dyDescent="0.3">
      <c r="A16" s="16" t="s">
        <v>13</v>
      </c>
      <c r="B16" s="16" t="s">
        <v>14</v>
      </c>
      <c r="D16" s="21">
        <v>7.6744248966900436E-2</v>
      </c>
      <c r="E16" s="21">
        <v>7.2913717677780626E-2</v>
      </c>
      <c r="F16" s="21">
        <v>6.9261350634666374E-2</v>
      </c>
      <c r="G16" s="21">
        <v>6.5742606776056312E-2</v>
      </c>
      <c r="H16" s="21">
        <v>6.2312945040449048E-2</v>
      </c>
      <c r="I16" s="21">
        <v>5.9195070735351518E-2</v>
      </c>
      <c r="J16" s="21">
        <v>5.629990173776097E-2</v>
      </c>
      <c r="K16" s="21">
        <v>5.34938148631732E-2</v>
      </c>
      <c r="L16" s="21">
        <v>5.0865892234590995E-2</v>
      </c>
      <c r="M16" s="21">
        <v>4.8416133852014376E-2</v>
      </c>
      <c r="N16" s="21">
        <v>4.6055457592440542E-2</v>
      </c>
      <c r="O16" s="21">
        <v>4.3828404517370877E-2</v>
      </c>
      <c r="P16" s="21">
        <v>4.17349746268054E-2</v>
      </c>
      <c r="Q16" s="21">
        <v>3.9752897389993401E-2</v>
      </c>
      <c r="R16" s="21">
        <v>3.7859902276184194E-2</v>
      </c>
      <c r="S16" s="21">
        <v>3.6033718754627075E-2</v>
      </c>
      <c r="T16" s="21">
        <v>3.4296617356072742E-2</v>
      </c>
      <c r="U16" s="21">
        <v>3.2648598080521195E-2</v>
      </c>
      <c r="V16" s="21">
        <v>3.1067390397221735E-2</v>
      </c>
      <c r="W16" s="21">
        <v>2.9552994306174366E-2</v>
      </c>
      <c r="X16" s="21">
        <v>2.808313927662839E-2</v>
      </c>
      <c r="Y16" s="21">
        <v>2.6680095839334509E-2</v>
      </c>
      <c r="Z16" s="21">
        <v>2.5343863994292712E-2</v>
      </c>
      <c r="AA16" s="21">
        <v>2.4029902680001613E-2</v>
      </c>
      <c r="AB16" s="21">
        <v>2.2782752957962605E-2</v>
      </c>
      <c r="AC16" s="21">
        <v>2.1557873766674295E-2</v>
      </c>
      <c r="AD16" s="21">
        <v>2.0399806167638073E-2</v>
      </c>
      <c r="AE16" s="21">
        <v>1.9264009099352546E-2</v>
      </c>
      <c r="AF16" s="21">
        <v>1.8150482561817716E-2</v>
      </c>
      <c r="AG16" s="21">
        <v>1.708149708578428E-2</v>
      </c>
      <c r="AH16" s="21">
        <v>1.6057052671252237E-2</v>
      </c>
    </row>
    <row r="17" spans="1:34" x14ac:dyDescent="0.3">
      <c r="A17" s="16" t="s">
        <v>14</v>
      </c>
      <c r="B17" s="16" t="s">
        <v>15</v>
      </c>
      <c r="D17" s="21">
        <v>0.12597786367010522</v>
      </c>
      <c r="E17" s="21">
        <v>0.11968993779916555</v>
      </c>
      <c r="F17" s="21">
        <v>0.11369447359664167</v>
      </c>
      <c r="G17" s="21">
        <v>0.10791835564542965</v>
      </c>
      <c r="H17" s="21">
        <v>0.10228846852842553</v>
      </c>
      <c r="I17" s="21">
        <v>9.7170389331149049E-2</v>
      </c>
      <c r="J17" s="21">
        <v>9.2417887219392328E-2</v>
      </c>
      <c r="K17" s="21">
        <v>8.7811615941843515E-2</v>
      </c>
      <c r="L17" s="21">
        <v>8.3497806332710464E-2</v>
      </c>
      <c r="M17" s="21">
        <v>7.9476458391993243E-2</v>
      </c>
      <c r="N17" s="21">
        <v>7.5601341285483917E-2</v>
      </c>
      <c r="O17" s="21">
        <v>7.1945570430286432E-2</v>
      </c>
      <c r="P17" s="21">
        <v>6.8509145826400802E-2</v>
      </c>
      <c r="Q17" s="21">
        <v>6.5255509765275041E-2</v>
      </c>
      <c r="R17" s="21">
        <v>6.2148104538357181E-2</v>
      </c>
      <c r="S17" s="21">
        <v>5.9150372437095255E-2</v>
      </c>
      <c r="T17" s="21">
        <v>5.6298871170041218E-2</v>
      </c>
      <c r="U17" s="21">
        <v>5.3593600737195074E-2</v>
      </c>
      <c r="V17" s="21">
        <v>5.0998003430004865E-2</v>
      </c>
      <c r="W17" s="21">
        <v>4.8512079248470577E-2</v>
      </c>
      <c r="X17" s="21">
        <v>4.6099270484040236E-2</v>
      </c>
      <c r="Y17" s="21">
        <v>4.3796134845265823E-2</v>
      </c>
      <c r="Z17" s="21">
        <v>4.1602672332147338E-2</v>
      </c>
      <c r="AA17" s="21">
        <v>3.9445767527580826E-2</v>
      </c>
      <c r="AB17" s="21">
        <v>3.7398535848670235E-2</v>
      </c>
      <c r="AC17" s="21">
        <v>3.5387861878311618E-2</v>
      </c>
      <c r="AD17" s="21">
        <v>3.3486861033608928E-2</v>
      </c>
      <c r="AE17" s="21">
        <v>3.1622417897458212E-2</v>
      </c>
      <c r="AF17" s="21">
        <v>2.9794532469859473E-2</v>
      </c>
      <c r="AG17" s="21">
        <v>2.8039762459364685E-2</v>
      </c>
      <c r="AH17" s="21">
        <v>2.635810786597384E-2</v>
      </c>
    </row>
    <row r="18" spans="1:34" x14ac:dyDescent="0.3">
      <c r="A18" s="16" t="s">
        <v>15</v>
      </c>
      <c r="B18" s="16" t="s">
        <v>16</v>
      </c>
      <c r="D18" s="21">
        <v>0.23158025057600842</v>
      </c>
      <c r="E18" s="21">
        <v>0.22002139883512811</v>
      </c>
      <c r="F18" s="21">
        <v>0.20900016810545158</v>
      </c>
      <c r="G18" s="21">
        <v>0.19838215313417781</v>
      </c>
      <c r="H18" s="21">
        <v>0.18803294866850595</v>
      </c>
      <c r="I18" s="21">
        <v>0.17862458097244061</v>
      </c>
      <c r="J18" s="21">
        <v>0.16988823954037993</v>
      </c>
      <c r="K18" s="21">
        <v>0.16142070861392113</v>
      </c>
      <c r="L18" s="21">
        <v>0.15349079869866603</v>
      </c>
      <c r="M18" s="21">
        <v>0.14609850979461469</v>
      </c>
      <c r="N18" s="21">
        <v>0.13897503139616524</v>
      </c>
      <c r="O18" s="21">
        <v>0.13225476875611855</v>
      </c>
      <c r="P18" s="21">
        <v>0.12593772187447469</v>
      </c>
      <c r="Q18" s="21">
        <v>0.11995668812483314</v>
      </c>
      <c r="R18" s="21">
        <v>0.11424446488079346</v>
      </c>
      <c r="S18" s="21">
        <v>0.1087338495159552</v>
      </c>
      <c r="T18" s="21">
        <v>0.1034920446567188</v>
      </c>
      <c r="U18" s="21">
        <v>9.8519050303084249E-2</v>
      </c>
      <c r="V18" s="21">
        <v>9.3747663828651115E-2</v>
      </c>
      <c r="W18" s="21">
        <v>8.9177885233419366E-2</v>
      </c>
      <c r="X18" s="21">
        <v>8.4742511890988553E-2</v>
      </c>
      <c r="Y18" s="21">
        <v>8.0508746427759154E-2</v>
      </c>
      <c r="Z18" s="21">
        <v>7.6476588843731153E-2</v>
      </c>
      <c r="AA18" s="21">
        <v>7.2511633886103613E-2</v>
      </c>
      <c r="AB18" s="21">
        <v>6.8748286807677472E-2</v>
      </c>
      <c r="AC18" s="21">
        <v>6.5052142355651807E-2</v>
      </c>
      <c r="AD18" s="21">
        <v>6.155760578282754E-2</v>
      </c>
      <c r="AE18" s="21">
        <v>5.8130271836403735E-2</v>
      </c>
      <c r="AF18" s="21">
        <v>5.4770140516380392E-2</v>
      </c>
      <c r="AG18" s="21">
        <v>5.1544414449157992E-2</v>
      </c>
      <c r="AH18" s="21">
        <v>4.8453093634736523E-2</v>
      </c>
    </row>
    <row r="19" spans="1:34" x14ac:dyDescent="0.3">
      <c r="A19" s="16" t="s">
        <v>16</v>
      </c>
      <c r="B19" s="16" t="s">
        <v>17</v>
      </c>
      <c r="D19" s="21">
        <v>0.457849914332837</v>
      </c>
      <c r="E19" s="21">
        <v>0.43499727786584685</v>
      </c>
      <c r="F19" s="21">
        <v>0.41320755472290277</v>
      </c>
      <c r="G19" s="21">
        <v>0.39221501657299324</v>
      </c>
      <c r="H19" s="21">
        <v>0.37175393508510679</v>
      </c>
      <c r="I19" s="21">
        <v>0.35315295191430085</v>
      </c>
      <c r="J19" s="21">
        <v>0.33588061039855249</v>
      </c>
      <c r="K19" s="21">
        <v>0.31913972554482717</v>
      </c>
      <c r="L19" s="21">
        <v>0.30346175401514786</v>
      </c>
      <c r="M19" s="21">
        <v>0.28884669580951466</v>
      </c>
      <c r="N19" s="21">
        <v>0.27476309426590451</v>
      </c>
      <c r="O19" s="21">
        <v>0.26147667771532884</v>
      </c>
      <c r="P19" s="21">
        <v>0.24898744615778776</v>
      </c>
      <c r="Q19" s="21">
        <v>0.23716253542777538</v>
      </c>
      <c r="R19" s="21">
        <v>0.22586908135978609</v>
      </c>
      <c r="S19" s="21">
        <v>0.21497421978831407</v>
      </c>
      <c r="T19" s="21">
        <v>0.20461081487886507</v>
      </c>
      <c r="U19" s="21">
        <v>0.19477886663143906</v>
      </c>
      <c r="V19" s="21">
        <v>0.18534551088053036</v>
      </c>
      <c r="W19" s="21">
        <v>0.17631074762613891</v>
      </c>
      <c r="X19" s="21">
        <v>0.16754171270275897</v>
      </c>
      <c r="Y19" s="21">
        <v>0.15917127027589631</v>
      </c>
      <c r="Z19" s="21">
        <v>0.15119942034555092</v>
      </c>
      <c r="AA19" s="21">
        <v>0.14336043458071129</v>
      </c>
      <c r="AB19" s="21">
        <v>0.13592004131238891</v>
      </c>
      <c r="AC19" s="21">
        <v>0.12861251220957232</v>
      </c>
      <c r="AD19" s="21">
        <v>0.12170357560327298</v>
      </c>
      <c r="AE19" s="21">
        <v>0.11492750316247939</v>
      </c>
      <c r="AF19" s="21">
        <v>0.10828429488719156</v>
      </c>
      <c r="AG19" s="21">
        <v>0.10190681494291526</v>
      </c>
      <c r="AH19" s="21">
        <v>9.5795063329650446E-2</v>
      </c>
    </row>
    <row r="20" spans="1:34" x14ac:dyDescent="0.3">
      <c r="A20" s="16" t="s">
        <v>17</v>
      </c>
      <c r="B20" s="16" t="s">
        <v>18</v>
      </c>
      <c r="D20" s="21">
        <v>0.81303993933851193</v>
      </c>
      <c r="E20" s="21">
        <v>0.77245872356189438</v>
      </c>
      <c r="F20" s="21">
        <v>0.73376500619349161</v>
      </c>
      <c r="G20" s="21">
        <v>0.69648691263124995</v>
      </c>
      <c r="H20" s="21">
        <v>0.66015256827311564</v>
      </c>
      <c r="I20" s="21">
        <v>0.6271213461293571</v>
      </c>
      <c r="J20" s="21">
        <v>0.59644949699586713</v>
      </c>
      <c r="K20" s="21">
        <v>0.56672139706648461</v>
      </c>
      <c r="L20" s="21">
        <v>0.53888079554531665</v>
      </c>
      <c r="M20" s="21">
        <v>0.51292769243236358</v>
      </c>
      <c r="N20" s="21">
        <v>0.4879183385235179</v>
      </c>
      <c r="O20" s="21">
        <v>0.46432460842083328</v>
      </c>
      <c r="P20" s="21">
        <v>0.44214650212430978</v>
      </c>
      <c r="Q20" s="21">
        <v>0.42114808233292039</v>
      </c>
      <c r="R20" s="21">
        <v>0.40109341174563851</v>
      </c>
      <c r="S20" s="21">
        <v>0.38174655306143712</v>
      </c>
      <c r="T20" s="21">
        <v>0.36334344358134313</v>
      </c>
      <c r="U20" s="21">
        <v>0.34588408330535647</v>
      </c>
      <c r="V20" s="21">
        <v>0.32913253493245043</v>
      </c>
      <c r="W20" s="21">
        <v>0.31308879846262488</v>
      </c>
      <c r="X20" s="21">
        <v>0.29751693659485301</v>
      </c>
      <c r="Y20" s="21">
        <v>0.28265288663016169</v>
      </c>
      <c r="Z20" s="21">
        <v>0.26849664856855093</v>
      </c>
      <c r="AA20" s="21">
        <v>0.25457634780796701</v>
      </c>
      <c r="AB20" s="21">
        <v>0.24136385895046361</v>
      </c>
      <c r="AC20" s="21">
        <v>0.2283873073939871</v>
      </c>
      <c r="AD20" s="21">
        <v>0.2161185677405911</v>
      </c>
      <c r="AE20" s="21">
        <v>0.20408576538822196</v>
      </c>
      <c r="AF20" s="21">
        <v>0.19228890033687962</v>
      </c>
      <c r="AG20" s="21">
        <v>0.18096390988759103</v>
      </c>
      <c r="AH20" s="21">
        <v>0.17011079404035609</v>
      </c>
    </row>
    <row r="21" spans="1:34" x14ac:dyDescent="0.3">
      <c r="A21" s="16" t="s">
        <v>18</v>
      </c>
      <c r="B21" s="16" t="s">
        <v>19</v>
      </c>
      <c r="D21" s="21">
        <v>0.95</v>
      </c>
      <c r="E21" s="21">
        <v>0.95</v>
      </c>
      <c r="F21" s="21">
        <v>0.95</v>
      </c>
      <c r="G21" s="21">
        <v>0.95</v>
      </c>
      <c r="H21" s="21">
        <v>0.95</v>
      </c>
      <c r="I21" s="21">
        <v>0.9194303162486368</v>
      </c>
      <c r="J21" s="21">
        <v>0.87446194111232278</v>
      </c>
      <c r="K21" s="21">
        <v>0.83087720828789535</v>
      </c>
      <c r="L21" s="21">
        <v>0.79005976008724088</v>
      </c>
      <c r="M21" s="21">
        <v>0.75200959651035981</v>
      </c>
      <c r="N21" s="21">
        <v>0.71534307524536533</v>
      </c>
      <c r="O21" s="21">
        <v>0.68075201744820057</v>
      </c>
      <c r="P21" s="21">
        <v>0.64823642311886587</v>
      </c>
      <c r="Q21" s="21">
        <v>0.61745038167938926</v>
      </c>
      <c r="R21" s="21">
        <v>0.58804798255179924</v>
      </c>
      <c r="S21" s="21">
        <v>0.55968331515812431</v>
      </c>
      <c r="T21" s="21">
        <v>0.53270229007633585</v>
      </c>
      <c r="U21" s="21">
        <v>0.50710490730643398</v>
      </c>
      <c r="V21" s="21">
        <v>0.48254525627044709</v>
      </c>
      <c r="W21" s="21">
        <v>0.45902333696837511</v>
      </c>
      <c r="X21" s="21">
        <v>0.43619323882224637</v>
      </c>
      <c r="Y21" s="21">
        <v>0.41440087241003265</v>
      </c>
      <c r="Z21" s="21">
        <v>0.39364623773173385</v>
      </c>
      <c r="AA21" s="21">
        <v>0.37323751363140673</v>
      </c>
      <c r="AB21" s="21">
        <v>0.35386652126499452</v>
      </c>
      <c r="AC21" s="21">
        <v>0.33484143947655393</v>
      </c>
      <c r="AD21" s="21">
        <v>0.31685408942202836</v>
      </c>
      <c r="AE21" s="21">
        <v>0.29921264994547436</v>
      </c>
      <c r="AF21" s="21">
        <v>0.28191712104689198</v>
      </c>
      <c r="AG21" s="21">
        <v>0.26531341330425301</v>
      </c>
      <c r="AH21" s="21">
        <v>0.24940152671755722</v>
      </c>
    </row>
    <row r="22" spans="1:34" x14ac:dyDescent="0.3">
      <c r="A22" s="16" t="s">
        <v>40</v>
      </c>
      <c r="B22" s="16" t="s">
        <v>20</v>
      </c>
      <c r="D22" s="21">
        <v>0.99</v>
      </c>
      <c r="E22" s="21">
        <v>0.99</v>
      </c>
      <c r="F22" s="21">
        <v>0.99</v>
      </c>
      <c r="G22" s="21">
        <v>0.99</v>
      </c>
      <c r="H22" s="21">
        <v>0.99</v>
      </c>
      <c r="I22" s="21">
        <v>0.99</v>
      </c>
      <c r="J22" s="21">
        <v>0.99</v>
      </c>
      <c r="K22" s="21">
        <v>0.99</v>
      </c>
      <c r="L22" s="21">
        <v>0.98738648927199468</v>
      </c>
      <c r="M22" s="21">
        <v>0.93983284924576038</v>
      </c>
      <c r="N22" s="21">
        <v>0.89400843249320727</v>
      </c>
      <c r="O22" s="21">
        <v>0.85077785065117584</v>
      </c>
      <c r="P22" s="21">
        <v>0.81014110371966652</v>
      </c>
      <c r="Q22" s="21">
        <v>0.77166588588025864</v>
      </c>
      <c r="R22" s="21">
        <v>0.73491989131453206</v>
      </c>
      <c r="S22" s="21">
        <v>0.69947081420406643</v>
      </c>
      <c r="T22" s="21">
        <v>0.66575096036728199</v>
      </c>
      <c r="U22" s="21">
        <v>0.63376032980417873</v>
      </c>
      <c r="V22" s="21">
        <v>0.60306661669633654</v>
      </c>
      <c r="W22" s="21">
        <v>0.5736698210437553</v>
      </c>
      <c r="X22" s="21">
        <v>0.54513763702801454</v>
      </c>
      <c r="Y22" s="21">
        <v>0.51790237046753496</v>
      </c>
      <c r="Z22" s="21">
        <v>0.4919640213623161</v>
      </c>
      <c r="AA22" s="21">
        <v>0.46645797807551764</v>
      </c>
      <c r="AB22" s="21">
        <v>0.44224885224398014</v>
      </c>
      <c r="AC22" s="21">
        <v>0.41847203223086293</v>
      </c>
      <c r="AD22" s="21">
        <v>0.39599212967300668</v>
      </c>
      <c r="AE22" s="21">
        <v>0.37394453293357072</v>
      </c>
      <c r="AF22" s="21">
        <v>0.35232924201255506</v>
      </c>
      <c r="AG22" s="21">
        <v>0.33157856272838004</v>
      </c>
      <c r="AH22" s="21">
        <v>0.31169249508104563</v>
      </c>
    </row>
    <row r="24" spans="1:34" x14ac:dyDescent="0.3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2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96</v>
      </c>
      <c r="B1" s="16" t="s">
        <v>97</v>
      </c>
      <c r="C1" s="19" t="s">
        <v>38</v>
      </c>
      <c r="D1" s="28">
        <v>0</v>
      </c>
      <c r="E1" s="28">
        <v>5000</v>
      </c>
      <c r="F1" s="28">
        <v>10000</v>
      </c>
      <c r="G1" s="28">
        <v>15000</v>
      </c>
      <c r="H1" s="28">
        <v>20000</v>
      </c>
      <c r="I1" s="28">
        <v>25000</v>
      </c>
      <c r="J1" s="28">
        <v>30000</v>
      </c>
      <c r="K1" s="28">
        <v>35000</v>
      </c>
      <c r="L1" s="28">
        <v>40000</v>
      </c>
      <c r="M1" s="28">
        <v>45000</v>
      </c>
      <c r="N1" s="28">
        <v>50000</v>
      </c>
      <c r="O1" s="28">
        <v>55000</v>
      </c>
      <c r="P1" s="28">
        <v>60000</v>
      </c>
      <c r="Q1" s="28">
        <v>65000</v>
      </c>
      <c r="R1" s="28">
        <v>70000</v>
      </c>
      <c r="S1" s="28">
        <v>75000</v>
      </c>
      <c r="T1" s="28">
        <v>80000</v>
      </c>
      <c r="U1" s="28">
        <v>85000</v>
      </c>
      <c r="V1" s="28">
        <v>90000</v>
      </c>
      <c r="W1" s="28">
        <v>95000</v>
      </c>
      <c r="X1" s="28">
        <v>100000</v>
      </c>
      <c r="Y1" s="28">
        <v>105000</v>
      </c>
      <c r="Z1" s="28">
        <v>110000</v>
      </c>
      <c r="AA1" s="28">
        <v>115000</v>
      </c>
      <c r="AB1" s="28">
        <v>120000</v>
      </c>
      <c r="AC1" s="28">
        <v>125000</v>
      </c>
      <c r="AD1" s="28">
        <v>130000</v>
      </c>
      <c r="AE1" s="28">
        <v>135000</v>
      </c>
      <c r="AF1" s="28">
        <v>140000</v>
      </c>
      <c r="AG1" s="28">
        <v>145000</v>
      </c>
      <c r="AH1" s="28">
        <v>150000</v>
      </c>
    </row>
    <row r="2" spans="1:34" x14ac:dyDescent="0.3">
      <c r="A2" s="16" t="s">
        <v>98</v>
      </c>
      <c r="B2" s="19" t="s">
        <v>7</v>
      </c>
      <c r="C2" s="19"/>
      <c r="D2" s="28">
        <v>0</v>
      </c>
      <c r="E2" s="28">
        <v>385</v>
      </c>
      <c r="F2" s="28">
        <v>770</v>
      </c>
      <c r="G2" s="28">
        <v>1155</v>
      </c>
      <c r="H2" s="28">
        <v>1540</v>
      </c>
      <c r="I2" s="28">
        <v>1925</v>
      </c>
      <c r="J2" s="28">
        <v>2310</v>
      </c>
      <c r="K2" s="28">
        <v>2695</v>
      </c>
      <c r="L2" s="28">
        <v>3080</v>
      </c>
      <c r="M2" s="28">
        <v>3465</v>
      </c>
      <c r="N2" s="28">
        <v>3850</v>
      </c>
      <c r="O2" s="28">
        <v>4236</v>
      </c>
      <c r="P2" s="28">
        <v>4621</v>
      </c>
      <c r="Q2" s="28">
        <v>5006</v>
      </c>
      <c r="R2" s="28">
        <v>5391</v>
      </c>
      <c r="S2" s="28">
        <v>5776</v>
      </c>
      <c r="T2" s="28">
        <v>6161</v>
      </c>
      <c r="U2" s="28">
        <v>6546</v>
      </c>
      <c r="V2" s="28">
        <v>6931</v>
      </c>
      <c r="W2" s="28">
        <v>7316</v>
      </c>
      <c r="X2" s="28">
        <v>7701</v>
      </c>
      <c r="Y2" s="28">
        <v>8086</v>
      </c>
      <c r="Z2" s="28">
        <v>8471</v>
      </c>
      <c r="AA2" s="28">
        <v>8856</v>
      </c>
      <c r="AB2" s="28">
        <v>9241</v>
      </c>
      <c r="AC2" s="28">
        <v>9626</v>
      </c>
      <c r="AD2" s="28">
        <v>10011</v>
      </c>
      <c r="AE2" s="28">
        <v>10396</v>
      </c>
      <c r="AF2" s="28">
        <v>10781</v>
      </c>
      <c r="AG2" s="28">
        <v>11166</v>
      </c>
      <c r="AH2" s="28">
        <v>11551</v>
      </c>
    </row>
    <row r="3" spans="1:34" x14ac:dyDescent="0.3">
      <c r="A3" s="16" t="s">
        <v>7</v>
      </c>
      <c r="B3" s="26" t="s">
        <v>8</v>
      </c>
      <c r="C3" s="26"/>
      <c r="D3" s="28">
        <v>0</v>
      </c>
      <c r="E3" s="28">
        <v>756</v>
      </c>
      <c r="F3" s="28">
        <v>1513</v>
      </c>
      <c r="G3" s="28">
        <v>2269</v>
      </c>
      <c r="H3" s="28">
        <v>3026</v>
      </c>
      <c r="I3" s="28">
        <v>3782</v>
      </c>
      <c r="J3" s="28">
        <v>4538</v>
      </c>
      <c r="K3" s="28">
        <v>5295</v>
      </c>
      <c r="L3" s="28">
        <v>6051</v>
      </c>
      <c r="M3" s="28">
        <v>6808</v>
      </c>
      <c r="N3" s="28">
        <v>7564</v>
      </c>
      <c r="O3" s="28">
        <v>8321</v>
      </c>
      <c r="P3" s="28">
        <v>9077</v>
      </c>
      <c r="Q3" s="28">
        <v>9833</v>
      </c>
      <c r="R3" s="28">
        <v>10590</v>
      </c>
      <c r="S3" s="28">
        <v>11346</v>
      </c>
      <c r="T3" s="28">
        <v>12103</v>
      </c>
      <c r="U3" s="28">
        <v>12859</v>
      </c>
      <c r="V3" s="28">
        <v>13615</v>
      </c>
      <c r="W3" s="28">
        <v>14372</v>
      </c>
      <c r="X3" s="28">
        <v>15128</v>
      </c>
      <c r="Y3" s="28">
        <v>15885</v>
      </c>
      <c r="Z3" s="28">
        <v>16641</v>
      </c>
      <c r="AA3" s="28">
        <v>17398</v>
      </c>
      <c r="AB3" s="28">
        <v>18154</v>
      </c>
      <c r="AC3" s="28">
        <v>18910</v>
      </c>
      <c r="AD3" s="28">
        <v>19667</v>
      </c>
      <c r="AE3" s="28">
        <v>20423</v>
      </c>
      <c r="AF3" s="28">
        <v>21180</v>
      </c>
      <c r="AG3" s="28">
        <v>21936</v>
      </c>
      <c r="AH3" s="28">
        <v>22692</v>
      </c>
    </row>
    <row r="4" spans="1:34" x14ac:dyDescent="0.3">
      <c r="A4" s="16" t="s">
        <v>8</v>
      </c>
      <c r="B4" s="18" t="s">
        <v>9</v>
      </c>
      <c r="C4" s="18"/>
      <c r="D4" s="28">
        <v>0</v>
      </c>
      <c r="E4" s="28">
        <v>764</v>
      </c>
      <c r="F4" s="28">
        <v>1528</v>
      </c>
      <c r="G4" s="28">
        <v>2292</v>
      </c>
      <c r="H4" s="28">
        <v>3056</v>
      </c>
      <c r="I4" s="28">
        <v>3820</v>
      </c>
      <c r="J4" s="28">
        <v>4585</v>
      </c>
      <c r="K4" s="28">
        <v>5349</v>
      </c>
      <c r="L4" s="28">
        <v>6113</v>
      </c>
      <c r="M4" s="28">
        <v>6877</v>
      </c>
      <c r="N4" s="28">
        <v>7641</v>
      </c>
      <c r="O4" s="28">
        <v>8405</v>
      </c>
      <c r="P4" s="28">
        <v>9169</v>
      </c>
      <c r="Q4" s="28">
        <v>9933</v>
      </c>
      <c r="R4" s="28">
        <v>10697</v>
      </c>
      <c r="S4" s="28">
        <v>11461</v>
      </c>
      <c r="T4" s="28">
        <v>12225</v>
      </c>
      <c r="U4" s="28">
        <v>12990</v>
      </c>
      <c r="V4" s="28">
        <v>13754</v>
      </c>
      <c r="W4" s="28">
        <v>14518</v>
      </c>
      <c r="X4" s="28">
        <v>15282</v>
      </c>
      <c r="Y4" s="28">
        <v>16046</v>
      </c>
      <c r="Z4" s="28">
        <v>16810</v>
      </c>
      <c r="AA4" s="28">
        <v>17574</v>
      </c>
      <c r="AB4" s="28">
        <v>18338</v>
      </c>
      <c r="AC4" s="28">
        <v>19102</v>
      </c>
      <c r="AD4" s="28">
        <v>19866</v>
      </c>
      <c r="AE4" s="28">
        <v>20631</v>
      </c>
      <c r="AF4" s="28">
        <v>21395</v>
      </c>
      <c r="AG4" s="28">
        <v>22159</v>
      </c>
      <c r="AH4" s="28">
        <v>22923</v>
      </c>
    </row>
    <row r="5" spans="1:34" x14ac:dyDescent="0.3">
      <c r="A5" s="16" t="s">
        <v>9</v>
      </c>
      <c r="B5" s="16" t="s">
        <v>0</v>
      </c>
      <c r="D5" s="28">
        <v>0</v>
      </c>
      <c r="E5" s="28">
        <v>1018</v>
      </c>
      <c r="F5" s="28">
        <v>2035</v>
      </c>
      <c r="G5" s="28">
        <v>3053</v>
      </c>
      <c r="H5" s="28">
        <v>4070</v>
      </c>
      <c r="I5" s="28">
        <v>5088</v>
      </c>
      <c r="J5" s="28">
        <v>6105</v>
      </c>
      <c r="K5" s="28">
        <v>7123</v>
      </c>
      <c r="L5" s="28">
        <v>8140</v>
      </c>
      <c r="M5" s="28">
        <v>9158</v>
      </c>
      <c r="N5" s="28">
        <v>10175</v>
      </c>
      <c r="O5" s="28">
        <v>11193</v>
      </c>
      <c r="P5" s="28">
        <v>12211</v>
      </c>
      <c r="Q5" s="28">
        <v>13228</v>
      </c>
      <c r="R5" s="28">
        <v>14246</v>
      </c>
      <c r="S5" s="28">
        <v>15263</v>
      </c>
      <c r="T5" s="28">
        <v>16281</v>
      </c>
      <c r="U5" s="28">
        <v>17298</v>
      </c>
      <c r="V5" s="28">
        <v>18316</v>
      </c>
      <c r="W5" s="28">
        <v>19333</v>
      </c>
      <c r="X5" s="28">
        <v>20351</v>
      </c>
      <c r="Y5" s="28">
        <v>21368</v>
      </c>
      <c r="Z5" s="28">
        <v>22386</v>
      </c>
      <c r="AA5" s="28">
        <v>23404</v>
      </c>
      <c r="AB5" s="28">
        <v>24421</v>
      </c>
      <c r="AC5" s="28">
        <v>25439</v>
      </c>
      <c r="AD5" s="28">
        <v>26456</v>
      </c>
      <c r="AE5" s="28">
        <v>27474</v>
      </c>
      <c r="AF5" s="28">
        <v>28491</v>
      </c>
      <c r="AG5" s="28">
        <v>29509</v>
      </c>
      <c r="AH5" s="28">
        <v>30526</v>
      </c>
    </row>
    <row r="6" spans="1:34" x14ac:dyDescent="0.3">
      <c r="A6" s="16" t="s">
        <v>0</v>
      </c>
      <c r="B6" s="16" t="s">
        <v>1</v>
      </c>
      <c r="D6" s="28">
        <v>0</v>
      </c>
      <c r="E6" s="28">
        <v>1977</v>
      </c>
      <c r="F6" s="28">
        <v>3955</v>
      </c>
      <c r="G6" s="28">
        <v>5932</v>
      </c>
      <c r="H6" s="28">
        <v>7909</v>
      </c>
      <c r="I6" s="28">
        <v>9887</v>
      </c>
      <c r="J6" s="28">
        <v>11864</v>
      </c>
      <c r="K6" s="28">
        <v>13841</v>
      </c>
      <c r="L6" s="28">
        <v>15818</v>
      </c>
      <c r="M6" s="28">
        <v>17796</v>
      </c>
      <c r="N6" s="28">
        <v>19773</v>
      </c>
      <c r="O6" s="28">
        <v>21750</v>
      </c>
      <c r="P6" s="28">
        <v>23728</v>
      </c>
      <c r="Q6" s="28">
        <v>25705</v>
      </c>
      <c r="R6" s="28">
        <v>27682</v>
      </c>
      <c r="S6" s="28">
        <v>29660</v>
      </c>
      <c r="T6" s="28">
        <v>31637</v>
      </c>
      <c r="U6" s="28">
        <v>33614</v>
      </c>
      <c r="V6" s="28">
        <v>35592</v>
      </c>
      <c r="W6" s="28">
        <v>37569</v>
      </c>
      <c r="X6" s="28">
        <v>39546</v>
      </c>
      <c r="Y6" s="28">
        <v>41524</v>
      </c>
      <c r="Z6" s="28">
        <v>43501</v>
      </c>
      <c r="AA6" s="28">
        <v>45478</v>
      </c>
      <c r="AB6" s="28">
        <v>47455</v>
      </c>
      <c r="AC6" s="28">
        <v>49433</v>
      </c>
      <c r="AD6" s="28">
        <v>51410</v>
      </c>
      <c r="AE6" s="28">
        <v>53387</v>
      </c>
      <c r="AF6" s="28">
        <v>55365</v>
      </c>
      <c r="AG6" s="28">
        <v>57342</v>
      </c>
      <c r="AH6" s="28">
        <v>59319</v>
      </c>
    </row>
    <row r="7" spans="1:34" x14ac:dyDescent="0.3">
      <c r="A7" s="16" t="s">
        <v>1</v>
      </c>
      <c r="B7" s="16" t="s">
        <v>2</v>
      </c>
      <c r="D7" s="28">
        <v>0</v>
      </c>
      <c r="E7" s="28">
        <v>3007</v>
      </c>
      <c r="F7" s="28">
        <v>6014</v>
      </c>
      <c r="G7" s="28">
        <v>9021</v>
      </c>
      <c r="H7" s="28">
        <v>12027</v>
      </c>
      <c r="I7" s="28">
        <v>15034</v>
      </c>
      <c r="J7" s="28">
        <v>18041</v>
      </c>
      <c r="K7" s="28">
        <v>21048</v>
      </c>
      <c r="L7" s="28">
        <v>24055</v>
      </c>
      <c r="M7" s="28">
        <v>27062</v>
      </c>
      <c r="N7" s="28">
        <v>30069</v>
      </c>
      <c r="O7" s="28">
        <v>33075</v>
      </c>
      <c r="P7" s="28">
        <v>36082</v>
      </c>
      <c r="Q7" s="28">
        <v>39089</v>
      </c>
      <c r="R7" s="28">
        <v>42096</v>
      </c>
      <c r="S7" s="28">
        <v>45103</v>
      </c>
      <c r="T7" s="28">
        <v>48110</v>
      </c>
      <c r="U7" s="28">
        <v>51117</v>
      </c>
      <c r="V7" s="28">
        <v>54124</v>
      </c>
      <c r="W7" s="28">
        <v>57130</v>
      </c>
      <c r="X7" s="28">
        <v>60137</v>
      </c>
      <c r="Y7" s="28">
        <v>63144</v>
      </c>
      <c r="Z7" s="28">
        <v>66151</v>
      </c>
      <c r="AA7" s="28">
        <v>69158</v>
      </c>
      <c r="AB7" s="28">
        <v>72165</v>
      </c>
      <c r="AC7" s="28">
        <v>75172</v>
      </c>
      <c r="AD7" s="28">
        <v>78178</v>
      </c>
      <c r="AE7" s="28">
        <v>81185</v>
      </c>
      <c r="AF7" s="28">
        <v>84192</v>
      </c>
      <c r="AG7" s="28">
        <v>87199</v>
      </c>
      <c r="AH7" s="28">
        <v>90206</v>
      </c>
    </row>
    <row r="8" spans="1:34" x14ac:dyDescent="0.3">
      <c r="A8" s="16" t="s">
        <v>2</v>
      </c>
      <c r="B8" s="16" t="s">
        <v>3</v>
      </c>
      <c r="D8" s="28">
        <v>0</v>
      </c>
      <c r="E8" s="28">
        <v>3098</v>
      </c>
      <c r="F8" s="28">
        <v>6196</v>
      </c>
      <c r="G8" s="28">
        <v>9294</v>
      </c>
      <c r="H8" s="28">
        <v>12392</v>
      </c>
      <c r="I8" s="28">
        <v>15491</v>
      </c>
      <c r="J8" s="28">
        <v>18589</v>
      </c>
      <c r="K8" s="28">
        <v>21687</v>
      </c>
      <c r="L8" s="28">
        <v>24785</v>
      </c>
      <c r="M8" s="28">
        <v>27883</v>
      </c>
      <c r="N8" s="28">
        <v>30981</v>
      </c>
      <c r="O8" s="28">
        <v>34079</v>
      </c>
      <c r="P8" s="28">
        <v>37177</v>
      </c>
      <c r="Q8" s="28">
        <v>40275</v>
      </c>
      <c r="R8" s="28">
        <v>43373</v>
      </c>
      <c r="S8" s="28">
        <v>46472</v>
      </c>
      <c r="T8" s="28">
        <v>49570</v>
      </c>
      <c r="U8" s="28">
        <v>52668</v>
      </c>
      <c r="V8" s="28">
        <v>55766</v>
      </c>
      <c r="W8" s="28">
        <v>58864</v>
      </c>
      <c r="X8" s="28">
        <v>61962</v>
      </c>
      <c r="Y8" s="28">
        <v>65060</v>
      </c>
      <c r="Z8" s="28">
        <v>68158</v>
      </c>
      <c r="AA8" s="28">
        <v>71256</v>
      </c>
      <c r="AB8" s="28">
        <v>74355</v>
      </c>
      <c r="AC8" s="28">
        <v>77453</v>
      </c>
      <c r="AD8" s="28">
        <v>80551</v>
      </c>
      <c r="AE8" s="28">
        <v>83649</v>
      </c>
      <c r="AF8" s="28">
        <v>86747</v>
      </c>
      <c r="AG8" s="28">
        <v>89845</v>
      </c>
      <c r="AH8" s="28">
        <v>92943</v>
      </c>
    </row>
    <row r="9" spans="1:34" x14ac:dyDescent="0.3">
      <c r="A9" s="16" t="s">
        <v>3</v>
      </c>
      <c r="B9" s="16" t="s">
        <v>4</v>
      </c>
      <c r="D9" s="28">
        <v>0</v>
      </c>
      <c r="E9" s="28">
        <v>1862</v>
      </c>
      <c r="F9" s="28">
        <v>3723</v>
      </c>
      <c r="G9" s="28">
        <v>5585</v>
      </c>
      <c r="H9" s="28">
        <v>7446</v>
      </c>
      <c r="I9" s="28">
        <v>9308</v>
      </c>
      <c r="J9" s="28">
        <v>11169</v>
      </c>
      <c r="K9" s="28">
        <v>13031</v>
      </c>
      <c r="L9" s="28">
        <v>14892</v>
      </c>
      <c r="M9" s="28">
        <v>16754</v>
      </c>
      <c r="N9" s="28">
        <v>18616</v>
      </c>
      <c r="O9" s="28">
        <v>20477</v>
      </c>
      <c r="P9" s="28">
        <v>22339</v>
      </c>
      <c r="Q9" s="28">
        <v>24200</v>
      </c>
      <c r="R9" s="28">
        <v>26062</v>
      </c>
      <c r="S9" s="28">
        <v>27923</v>
      </c>
      <c r="T9" s="28">
        <v>29785</v>
      </c>
      <c r="U9" s="28">
        <v>31647</v>
      </c>
      <c r="V9" s="28">
        <v>33508</v>
      </c>
      <c r="W9" s="28">
        <v>35370</v>
      </c>
      <c r="X9" s="28">
        <v>37231</v>
      </c>
      <c r="Y9" s="28">
        <v>39093</v>
      </c>
      <c r="Z9" s="28">
        <v>40954</v>
      </c>
      <c r="AA9" s="28">
        <v>42816</v>
      </c>
      <c r="AB9" s="28">
        <v>44677</v>
      </c>
      <c r="AC9" s="28">
        <v>46539</v>
      </c>
      <c r="AD9" s="28">
        <v>48401</v>
      </c>
      <c r="AE9" s="28">
        <v>50262</v>
      </c>
      <c r="AF9" s="28">
        <v>52124</v>
      </c>
      <c r="AG9" s="28">
        <v>53985</v>
      </c>
      <c r="AH9" s="28">
        <v>55847</v>
      </c>
    </row>
    <row r="10" spans="1:34" x14ac:dyDescent="0.3">
      <c r="A10" s="16" t="s">
        <v>4</v>
      </c>
      <c r="B10" s="16" t="s">
        <v>5</v>
      </c>
      <c r="D10" s="28">
        <v>0</v>
      </c>
      <c r="E10" s="28">
        <v>1180</v>
      </c>
      <c r="F10" s="28">
        <v>2360</v>
      </c>
      <c r="G10" s="28">
        <v>3540</v>
      </c>
      <c r="H10" s="28">
        <v>4719</v>
      </c>
      <c r="I10" s="28">
        <v>5899</v>
      </c>
      <c r="J10" s="28">
        <v>7079</v>
      </c>
      <c r="K10" s="28">
        <v>8259</v>
      </c>
      <c r="L10" s="28">
        <v>9439</v>
      </c>
      <c r="M10" s="28">
        <v>10619</v>
      </c>
      <c r="N10" s="28">
        <v>11799</v>
      </c>
      <c r="O10" s="28">
        <v>12978</v>
      </c>
      <c r="P10" s="28">
        <v>14158</v>
      </c>
      <c r="Q10" s="28">
        <v>15338</v>
      </c>
      <c r="R10" s="28">
        <v>16518</v>
      </c>
      <c r="S10" s="28">
        <v>17698</v>
      </c>
      <c r="T10" s="28">
        <v>18878</v>
      </c>
      <c r="U10" s="28">
        <v>20057</v>
      </c>
      <c r="V10" s="28">
        <v>21237</v>
      </c>
      <c r="W10" s="28">
        <v>22417</v>
      </c>
      <c r="X10" s="28">
        <v>23597</v>
      </c>
      <c r="Y10" s="28">
        <v>24777</v>
      </c>
      <c r="Z10" s="28">
        <v>25957</v>
      </c>
      <c r="AA10" s="28">
        <v>27137</v>
      </c>
      <c r="AB10" s="28">
        <v>28316</v>
      </c>
      <c r="AC10" s="28">
        <v>29496</v>
      </c>
      <c r="AD10" s="28">
        <v>30676</v>
      </c>
      <c r="AE10" s="28">
        <v>31856</v>
      </c>
      <c r="AF10" s="28">
        <v>33036</v>
      </c>
      <c r="AG10" s="28">
        <v>34216</v>
      </c>
      <c r="AH10" s="28">
        <v>35396</v>
      </c>
    </row>
    <row r="11" spans="1:34" x14ac:dyDescent="0.3">
      <c r="A11" s="16" t="s">
        <v>5</v>
      </c>
      <c r="B11" s="16" t="s">
        <v>6</v>
      </c>
      <c r="D11" s="28">
        <v>0</v>
      </c>
      <c r="E11" s="28">
        <v>781</v>
      </c>
      <c r="F11" s="28">
        <v>1562</v>
      </c>
      <c r="G11" s="28">
        <v>2344</v>
      </c>
      <c r="H11" s="28">
        <v>3125</v>
      </c>
      <c r="I11" s="28">
        <v>3906</v>
      </c>
      <c r="J11" s="28">
        <v>4687</v>
      </c>
      <c r="K11" s="28">
        <v>5469</v>
      </c>
      <c r="L11" s="28">
        <v>6250</v>
      </c>
      <c r="M11" s="28">
        <v>7031</v>
      </c>
      <c r="N11" s="28">
        <v>7812</v>
      </c>
      <c r="O11" s="28">
        <v>8593</v>
      </c>
      <c r="P11" s="28">
        <v>9375</v>
      </c>
      <c r="Q11" s="28">
        <v>10156</v>
      </c>
      <c r="R11" s="28">
        <v>10937</v>
      </c>
      <c r="S11" s="28">
        <v>11718</v>
      </c>
      <c r="T11" s="28">
        <v>12500</v>
      </c>
      <c r="U11" s="28">
        <v>13281</v>
      </c>
      <c r="V11" s="28">
        <v>14062</v>
      </c>
      <c r="W11" s="28">
        <v>14843</v>
      </c>
      <c r="X11" s="28">
        <v>15624</v>
      </c>
      <c r="Y11" s="28">
        <v>16406</v>
      </c>
      <c r="Z11" s="28">
        <v>17187</v>
      </c>
      <c r="AA11" s="28">
        <v>17968</v>
      </c>
      <c r="AB11" s="28">
        <v>18749</v>
      </c>
      <c r="AC11" s="28">
        <v>19530</v>
      </c>
      <c r="AD11" s="28">
        <v>20312</v>
      </c>
      <c r="AE11" s="28">
        <v>21093</v>
      </c>
      <c r="AF11" s="28">
        <v>21874</v>
      </c>
      <c r="AG11" s="28">
        <v>22655</v>
      </c>
      <c r="AH11" s="28">
        <v>23437</v>
      </c>
    </row>
    <row r="12" spans="1:34" x14ac:dyDescent="0.3">
      <c r="A12" s="16" t="s">
        <v>6</v>
      </c>
      <c r="B12" s="16" t="s">
        <v>10</v>
      </c>
      <c r="D12" s="28">
        <v>0</v>
      </c>
      <c r="E12" s="28">
        <v>349</v>
      </c>
      <c r="F12" s="28">
        <v>697</v>
      </c>
      <c r="G12" s="28">
        <v>1046</v>
      </c>
      <c r="H12" s="28">
        <v>1394</v>
      </c>
      <c r="I12" s="28">
        <v>1743</v>
      </c>
      <c r="J12" s="28">
        <v>2091</v>
      </c>
      <c r="K12" s="28">
        <v>2440</v>
      </c>
      <c r="L12" s="28">
        <v>2788</v>
      </c>
      <c r="M12" s="28">
        <v>3137</v>
      </c>
      <c r="N12" s="28">
        <v>3485</v>
      </c>
      <c r="O12" s="28">
        <v>3834</v>
      </c>
      <c r="P12" s="28">
        <v>4182</v>
      </c>
      <c r="Q12" s="28">
        <v>4531</v>
      </c>
      <c r="R12" s="28">
        <v>4879</v>
      </c>
      <c r="S12" s="28">
        <v>5228</v>
      </c>
      <c r="T12" s="28">
        <v>5577</v>
      </c>
      <c r="U12" s="28">
        <v>5925</v>
      </c>
      <c r="V12" s="28">
        <v>6274</v>
      </c>
      <c r="W12" s="28">
        <v>6622</v>
      </c>
      <c r="X12" s="28">
        <v>6971</v>
      </c>
      <c r="Y12" s="28">
        <v>7319</v>
      </c>
      <c r="Z12" s="28">
        <v>7668</v>
      </c>
      <c r="AA12" s="28">
        <v>8016</v>
      </c>
      <c r="AB12" s="28">
        <v>8365</v>
      </c>
      <c r="AC12" s="28">
        <v>8713</v>
      </c>
      <c r="AD12" s="28">
        <v>9062</v>
      </c>
      <c r="AE12" s="28">
        <v>9410</v>
      </c>
      <c r="AF12" s="28">
        <v>9759</v>
      </c>
      <c r="AG12" s="28">
        <v>10107</v>
      </c>
      <c r="AH12" s="28">
        <v>10456</v>
      </c>
    </row>
    <row r="13" spans="1:34" x14ac:dyDescent="0.3">
      <c r="A13" s="16" t="s">
        <v>10</v>
      </c>
      <c r="B13" s="16" t="s">
        <v>11</v>
      </c>
      <c r="D13" s="28">
        <v>0</v>
      </c>
      <c r="E13" s="28">
        <v>-144</v>
      </c>
      <c r="F13" s="28">
        <v>-289</v>
      </c>
      <c r="G13" s="28">
        <v>-433</v>
      </c>
      <c r="H13" s="28">
        <v>-578</v>
      </c>
      <c r="I13" s="28">
        <v>-722</v>
      </c>
      <c r="J13" s="28">
        <v>-866</v>
      </c>
      <c r="K13" s="28">
        <v>-1011</v>
      </c>
      <c r="L13" s="28">
        <v>-1155</v>
      </c>
      <c r="M13" s="28">
        <v>-1300</v>
      </c>
      <c r="N13" s="28">
        <v>-1444</v>
      </c>
      <c r="O13" s="28">
        <v>-1588</v>
      </c>
      <c r="P13" s="28">
        <v>-1733</v>
      </c>
      <c r="Q13" s="28">
        <v>-1877</v>
      </c>
      <c r="R13" s="28">
        <v>-2022</v>
      </c>
      <c r="S13" s="28">
        <v>-2166</v>
      </c>
      <c r="T13" s="28">
        <v>-2310</v>
      </c>
      <c r="U13" s="28">
        <v>-2455</v>
      </c>
      <c r="V13" s="28">
        <v>-2599</v>
      </c>
      <c r="W13" s="28">
        <v>-2743</v>
      </c>
      <c r="X13" s="28">
        <v>-2888</v>
      </c>
      <c r="Y13" s="28">
        <v>-3032</v>
      </c>
      <c r="Z13" s="28">
        <v>-3177</v>
      </c>
      <c r="AA13" s="28">
        <v>-3321</v>
      </c>
      <c r="AB13" s="28">
        <v>-3465</v>
      </c>
      <c r="AC13" s="28">
        <v>-3610</v>
      </c>
      <c r="AD13" s="28">
        <v>-3754</v>
      </c>
      <c r="AE13" s="28">
        <v>-3899</v>
      </c>
      <c r="AF13" s="28">
        <v>-4043</v>
      </c>
      <c r="AG13" s="28">
        <v>-4187</v>
      </c>
      <c r="AH13" s="28">
        <v>-4332</v>
      </c>
    </row>
    <row r="14" spans="1:34" x14ac:dyDescent="0.3">
      <c r="A14" s="16" t="s">
        <v>11</v>
      </c>
      <c r="B14" s="16" t="s">
        <v>12</v>
      </c>
      <c r="D14" s="28">
        <v>0</v>
      </c>
      <c r="E14" s="28">
        <v>-863</v>
      </c>
      <c r="F14" s="28">
        <v>-1726</v>
      </c>
      <c r="G14" s="28">
        <v>-2589</v>
      </c>
      <c r="H14" s="28">
        <v>-3452</v>
      </c>
      <c r="I14" s="28">
        <v>-4316</v>
      </c>
      <c r="J14" s="28">
        <v>-5179</v>
      </c>
      <c r="K14" s="28">
        <v>-6042</v>
      </c>
      <c r="L14" s="28">
        <v>-6905</v>
      </c>
      <c r="M14" s="28">
        <v>-7768</v>
      </c>
      <c r="N14" s="28">
        <v>-8631</v>
      </c>
      <c r="O14" s="28">
        <v>-9494</v>
      </c>
      <c r="P14" s="28">
        <v>-10357</v>
      </c>
      <c r="Q14" s="28">
        <v>-11220</v>
      </c>
      <c r="R14" s="28">
        <v>-12084</v>
      </c>
      <c r="S14" s="28">
        <v>-12947</v>
      </c>
      <c r="T14" s="28">
        <v>-13810</v>
      </c>
      <c r="U14" s="28">
        <v>-14673</v>
      </c>
      <c r="V14" s="28">
        <v>-15536</v>
      </c>
      <c r="W14" s="28">
        <v>-16399</v>
      </c>
      <c r="X14" s="28">
        <v>-17262</v>
      </c>
      <c r="Y14" s="28">
        <v>-18125</v>
      </c>
      <c r="Z14" s="28">
        <v>-18988</v>
      </c>
      <c r="AA14" s="28">
        <v>-19852</v>
      </c>
      <c r="AB14" s="28">
        <v>-20715</v>
      </c>
      <c r="AC14" s="28">
        <v>-21578</v>
      </c>
      <c r="AD14" s="28">
        <v>-22441</v>
      </c>
      <c r="AE14" s="28">
        <v>-23304</v>
      </c>
      <c r="AF14" s="28">
        <v>-24167</v>
      </c>
      <c r="AG14" s="28">
        <v>-25030</v>
      </c>
      <c r="AH14" s="28">
        <v>-25893</v>
      </c>
    </row>
    <row r="15" spans="1:34" x14ac:dyDescent="0.3">
      <c r="A15" s="16" t="s">
        <v>12</v>
      </c>
      <c r="B15" s="16" t="s">
        <v>13</v>
      </c>
      <c r="D15" s="28">
        <v>0</v>
      </c>
      <c r="E15" s="28">
        <v>-1073</v>
      </c>
      <c r="F15" s="28">
        <v>-2147</v>
      </c>
      <c r="G15" s="28">
        <v>-3220</v>
      </c>
      <c r="H15" s="28">
        <v>-4293</v>
      </c>
      <c r="I15" s="28">
        <v>-5366</v>
      </c>
      <c r="J15" s="28">
        <v>-6440</v>
      </c>
      <c r="K15" s="28">
        <v>-7513</v>
      </c>
      <c r="L15" s="28">
        <v>-8586</v>
      </c>
      <c r="M15" s="28">
        <v>-9659</v>
      </c>
      <c r="N15" s="28">
        <v>-10733</v>
      </c>
      <c r="O15" s="28">
        <v>-11806</v>
      </c>
      <c r="P15" s="28">
        <v>-12879</v>
      </c>
      <c r="Q15" s="28">
        <v>-13952</v>
      </c>
      <c r="R15" s="28">
        <v>-15026</v>
      </c>
      <c r="S15" s="28">
        <v>-16099</v>
      </c>
      <c r="T15" s="28">
        <v>-17172</v>
      </c>
      <c r="U15" s="28">
        <v>-18245</v>
      </c>
      <c r="V15" s="28">
        <v>-19319</v>
      </c>
      <c r="W15" s="28">
        <v>-20392</v>
      </c>
      <c r="X15" s="28">
        <v>-21465</v>
      </c>
      <c r="Y15" s="28">
        <v>-22538</v>
      </c>
      <c r="Z15" s="28">
        <v>-23612</v>
      </c>
      <c r="AA15" s="28">
        <v>-24685</v>
      </c>
      <c r="AB15" s="28">
        <v>-25758</v>
      </c>
      <c r="AC15" s="28">
        <v>-26831</v>
      </c>
      <c r="AD15" s="28">
        <v>-27905</v>
      </c>
      <c r="AE15" s="28">
        <v>-28978</v>
      </c>
      <c r="AF15" s="28">
        <v>-30051</v>
      </c>
      <c r="AG15" s="28">
        <v>-31124</v>
      </c>
      <c r="AH15" s="28">
        <v>-32198</v>
      </c>
    </row>
    <row r="16" spans="1:34" x14ac:dyDescent="0.3">
      <c r="A16" s="16" t="s">
        <v>13</v>
      </c>
      <c r="B16" s="16" t="s">
        <v>14</v>
      </c>
      <c r="D16" s="28">
        <v>0</v>
      </c>
      <c r="E16" s="28">
        <v>-355</v>
      </c>
      <c r="F16" s="28">
        <v>-710</v>
      </c>
      <c r="G16" s="28">
        <v>-1065</v>
      </c>
      <c r="H16" s="28">
        <v>-1421</v>
      </c>
      <c r="I16" s="28">
        <v>-1776</v>
      </c>
      <c r="J16" s="28">
        <v>-2131</v>
      </c>
      <c r="K16" s="28">
        <v>-2486</v>
      </c>
      <c r="L16" s="28">
        <v>-2841</v>
      </c>
      <c r="M16" s="28">
        <v>-3196</v>
      </c>
      <c r="N16" s="28">
        <v>-3551</v>
      </c>
      <c r="O16" s="28">
        <v>-3906</v>
      </c>
      <c r="P16" s="28">
        <v>-4262</v>
      </c>
      <c r="Q16" s="28">
        <v>-4617</v>
      </c>
      <c r="R16" s="28">
        <v>-4972</v>
      </c>
      <c r="S16" s="28">
        <v>-5327</v>
      </c>
      <c r="T16" s="28">
        <v>-5682</v>
      </c>
      <c r="U16" s="28">
        <v>-6037</v>
      </c>
      <c r="V16" s="28">
        <v>-6392</v>
      </c>
      <c r="W16" s="28">
        <v>-6747</v>
      </c>
      <c r="X16" s="28">
        <v>-7103</v>
      </c>
      <c r="Y16" s="28">
        <v>-7458</v>
      </c>
      <c r="Z16" s="28">
        <v>-7813</v>
      </c>
      <c r="AA16" s="28">
        <v>-8168</v>
      </c>
      <c r="AB16" s="28">
        <v>-8523</v>
      </c>
      <c r="AC16" s="28">
        <v>-8878</v>
      </c>
      <c r="AD16" s="28">
        <v>-9233</v>
      </c>
      <c r="AE16" s="28">
        <v>-9588</v>
      </c>
      <c r="AF16" s="28">
        <v>-9944</v>
      </c>
      <c r="AG16" s="28">
        <v>-10299</v>
      </c>
      <c r="AH16" s="28">
        <v>-10654</v>
      </c>
    </row>
    <row r="17" spans="1:34" x14ac:dyDescent="0.3">
      <c r="A17" s="16" t="s">
        <v>14</v>
      </c>
      <c r="B17" s="16" t="s">
        <v>15</v>
      </c>
      <c r="D17" s="28">
        <v>0</v>
      </c>
      <c r="E17" s="28">
        <v>-120</v>
      </c>
      <c r="F17" s="28">
        <v>-239</v>
      </c>
      <c r="G17" s="28">
        <v>-359</v>
      </c>
      <c r="H17" s="28">
        <v>-479</v>
      </c>
      <c r="I17" s="28">
        <v>-598</v>
      </c>
      <c r="J17" s="28">
        <v>-718</v>
      </c>
      <c r="K17" s="28">
        <v>-838</v>
      </c>
      <c r="L17" s="28">
        <v>-958</v>
      </c>
      <c r="M17" s="28">
        <v>-1077</v>
      </c>
      <c r="N17" s="28">
        <v>-1197</v>
      </c>
      <c r="O17" s="28">
        <v>-1317</v>
      </c>
      <c r="P17" s="28">
        <v>-1436</v>
      </c>
      <c r="Q17" s="28">
        <v>-1556</v>
      </c>
      <c r="R17" s="28">
        <v>-1676</v>
      </c>
      <c r="S17" s="28">
        <v>-1795</v>
      </c>
      <c r="T17" s="28">
        <v>-1915</v>
      </c>
      <c r="U17" s="28">
        <v>-2035</v>
      </c>
      <c r="V17" s="28">
        <v>-2154</v>
      </c>
      <c r="W17" s="28">
        <v>-2274</v>
      </c>
      <c r="X17" s="28">
        <v>-2394</v>
      </c>
      <c r="Y17" s="28">
        <v>-2513</v>
      </c>
      <c r="Z17" s="28">
        <v>-2633</v>
      </c>
      <c r="AA17" s="28">
        <v>-2753</v>
      </c>
      <c r="AB17" s="28">
        <v>-2873</v>
      </c>
      <c r="AC17" s="28">
        <v>-2992</v>
      </c>
      <c r="AD17" s="28">
        <v>-3112</v>
      </c>
      <c r="AE17" s="28">
        <v>-3232</v>
      </c>
      <c r="AF17" s="28">
        <v>-3351</v>
      </c>
      <c r="AG17" s="28">
        <v>-3471</v>
      </c>
      <c r="AH17" s="28">
        <v>-3591</v>
      </c>
    </row>
    <row r="18" spans="1:34" x14ac:dyDescent="0.3">
      <c r="A18" s="16" t="s">
        <v>15</v>
      </c>
      <c r="B18" s="16" t="s">
        <v>16</v>
      </c>
      <c r="D18" s="28">
        <v>0</v>
      </c>
      <c r="E18" s="28">
        <v>-64</v>
      </c>
      <c r="F18" s="28">
        <v>-127</v>
      </c>
      <c r="G18" s="28">
        <v>-191</v>
      </c>
      <c r="H18" s="28">
        <v>-254</v>
      </c>
      <c r="I18" s="28">
        <v>-318</v>
      </c>
      <c r="J18" s="28">
        <v>-382</v>
      </c>
      <c r="K18" s="28">
        <v>-445</v>
      </c>
      <c r="L18" s="28">
        <v>-509</v>
      </c>
      <c r="M18" s="28">
        <v>-572</v>
      </c>
      <c r="N18" s="28">
        <v>-636</v>
      </c>
      <c r="O18" s="28">
        <v>-699</v>
      </c>
      <c r="P18" s="28">
        <v>-763</v>
      </c>
      <c r="Q18" s="28">
        <v>-827</v>
      </c>
      <c r="R18" s="28">
        <v>-890</v>
      </c>
      <c r="S18" s="28">
        <v>-954</v>
      </c>
      <c r="T18" s="28">
        <v>-1017</v>
      </c>
      <c r="U18" s="28">
        <v>-1081</v>
      </c>
      <c r="V18" s="28">
        <v>-1145</v>
      </c>
      <c r="W18" s="28">
        <v>-1208</v>
      </c>
      <c r="X18" s="28">
        <v>-1272</v>
      </c>
      <c r="Y18" s="28">
        <v>-1335</v>
      </c>
      <c r="Z18" s="28">
        <v>-1399</v>
      </c>
      <c r="AA18" s="28">
        <v>-1462</v>
      </c>
      <c r="AB18" s="28">
        <v>-1526</v>
      </c>
      <c r="AC18" s="28">
        <v>-1590</v>
      </c>
      <c r="AD18" s="28">
        <v>-1653</v>
      </c>
      <c r="AE18" s="28">
        <v>-1717</v>
      </c>
      <c r="AF18" s="28">
        <v>-1780</v>
      </c>
      <c r="AG18" s="28">
        <v>-1844</v>
      </c>
      <c r="AH18" s="28">
        <v>-1908</v>
      </c>
    </row>
    <row r="19" spans="1:34" x14ac:dyDescent="0.3">
      <c r="A19" s="16" t="s">
        <v>16</v>
      </c>
      <c r="B19" s="16" t="s">
        <v>17</v>
      </c>
      <c r="D19" s="28">
        <v>0</v>
      </c>
      <c r="E19" s="28">
        <v>-31</v>
      </c>
      <c r="F19" s="28">
        <v>-61</v>
      </c>
      <c r="G19" s="28">
        <v>-92</v>
      </c>
      <c r="H19" s="28">
        <v>-122</v>
      </c>
      <c r="I19" s="28">
        <v>-153</v>
      </c>
      <c r="J19" s="28">
        <v>-183</v>
      </c>
      <c r="K19" s="28">
        <v>-214</v>
      </c>
      <c r="L19" s="28">
        <v>-244</v>
      </c>
      <c r="M19" s="28">
        <v>-275</v>
      </c>
      <c r="N19" s="28">
        <v>-305</v>
      </c>
      <c r="O19" s="28">
        <v>-336</v>
      </c>
      <c r="P19" s="28">
        <v>-366</v>
      </c>
      <c r="Q19" s="28">
        <v>-397</v>
      </c>
      <c r="R19" s="28">
        <v>-427</v>
      </c>
      <c r="S19" s="28">
        <v>-458</v>
      </c>
      <c r="T19" s="28">
        <v>-488</v>
      </c>
      <c r="U19" s="28">
        <v>-519</v>
      </c>
      <c r="V19" s="28">
        <v>-549</v>
      </c>
      <c r="W19" s="28">
        <v>-580</v>
      </c>
      <c r="X19" s="28">
        <v>-610</v>
      </c>
      <c r="Y19" s="28">
        <v>-641</v>
      </c>
      <c r="Z19" s="28">
        <v>-671</v>
      </c>
      <c r="AA19" s="28">
        <v>-702</v>
      </c>
      <c r="AB19" s="28">
        <v>-732</v>
      </c>
      <c r="AC19" s="28">
        <v>-763</v>
      </c>
      <c r="AD19" s="28">
        <v>-793</v>
      </c>
      <c r="AE19" s="28">
        <v>-824</v>
      </c>
      <c r="AF19" s="28">
        <v>-854</v>
      </c>
      <c r="AG19" s="28">
        <v>-885</v>
      </c>
      <c r="AH19" s="28">
        <v>-915</v>
      </c>
    </row>
    <row r="20" spans="1:34" x14ac:dyDescent="0.3">
      <c r="A20" s="16" t="s">
        <v>17</v>
      </c>
      <c r="B20" s="16" t="s">
        <v>18</v>
      </c>
      <c r="D20" s="28">
        <v>0</v>
      </c>
      <c r="E20" s="28">
        <v>-12</v>
      </c>
      <c r="F20" s="28">
        <v>-24</v>
      </c>
      <c r="G20" s="28">
        <v>-35</v>
      </c>
      <c r="H20" s="28">
        <v>-47</v>
      </c>
      <c r="I20" s="28">
        <v>-59</v>
      </c>
      <c r="J20" s="28">
        <v>-71</v>
      </c>
      <c r="K20" s="28">
        <v>-83</v>
      </c>
      <c r="L20" s="28">
        <v>-94</v>
      </c>
      <c r="M20" s="28">
        <v>-106</v>
      </c>
      <c r="N20" s="28">
        <v>-118</v>
      </c>
      <c r="O20" s="28">
        <v>-130</v>
      </c>
      <c r="P20" s="28">
        <v>-142</v>
      </c>
      <c r="Q20" s="28">
        <v>-154</v>
      </c>
      <c r="R20" s="28">
        <v>-165</v>
      </c>
      <c r="S20" s="28">
        <v>-177</v>
      </c>
      <c r="T20" s="28">
        <v>-189</v>
      </c>
      <c r="U20" s="28">
        <v>-201</v>
      </c>
      <c r="V20" s="28">
        <v>-213</v>
      </c>
      <c r="W20" s="28">
        <v>-224</v>
      </c>
      <c r="X20" s="28">
        <v>-236</v>
      </c>
      <c r="Y20" s="28">
        <v>-248</v>
      </c>
      <c r="Z20" s="28">
        <v>-260</v>
      </c>
      <c r="AA20" s="28">
        <v>-272</v>
      </c>
      <c r="AB20" s="28">
        <v>-283</v>
      </c>
      <c r="AC20" s="28">
        <v>-295</v>
      </c>
      <c r="AD20" s="28">
        <v>-307</v>
      </c>
      <c r="AE20" s="28">
        <v>-319</v>
      </c>
      <c r="AF20" s="28">
        <v>-331</v>
      </c>
      <c r="AG20" s="28">
        <v>-343</v>
      </c>
      <c r="AH20" s="28">
        <v>-354</v>
      </c>
    </row>
    <row r="21" spans="1:34" x14ac:dyDescent="0.3">
      <c r="A21" s="16" t="s">
        <v>18</v>
      </c>
      <c r="B21" s="16" t="s">
        <v>19</v>
      </c>
      <c r="D21" s="28">
        <v>0</v>
      </c>
      <c r="E21" s="28">
        <v>-5</v>
      </c>
      <c r="F21" s="28">
        <v>-10</v>
      </c>
      <c r="G21" s="28">
        <v>-14</v>
      </c>
      <c r="H21" s="28">
        <v>-19</v>
      </c>
      <c r="I21" s="28">
        <v>-24</v>
      </c>
      <c r="J21" s="28">
        <v>-29</v>
      </c>
      <c r="K21" s="28">
        <v>-34</v>
      </c>
      <c r="L21" s="28">
        <v>-39</v>
      </c>
      <c r="M21" s="28">
        <v>-43</v>
      </c>
      <c r="N21" s="28">
        <v>-48</v>
      </c>
      <c r="O21" s="28">
        <v>-53</v>
      </c>
      <c r="P21" s="28">
        <v>-58</v>
      </c>
      <c r="Q21" s="28">
        <v>-63</v>
      </c>
      <c r="R21" s="28">
        <v>-68</v>
      </c>
      <c r="S21" s="28">
        <v>-72</v>
      </c>
      <c r="T21" s="28">
        <v>-77</v>
      </c>
      <c r="U21" s="28">
        <v>-82</v>
      </c>
      <c r="V21" s="28">
        <v>-87</v>
      </c>
      <c r="W21" s="28">
        <v>-92</v>
      </c>
      <c r="X21" s="28">
        <v>-96</v>
      </c>
      <c r="Y21" s="28">
        <v>-101</v>
      </c>
      <c r="Z21" s="28">
        <v>-106</v>
      </c>
      <c r="AA21" s="28">
        <v>-111</v>
      </c>
      <c r="AB21" s="28">
        <v>-116</v>
      </c>
      <c r="AC21" s="28">
        <v>-121</v>
      </c>
      <c r="AD21" s="28">
        <v>-125</v>
      </c>
      <c r="AE21" s="28">
        <v>-130</v>
      </c>
      <c r="AF21" s="28">
        <v>-135</v>
      </c>
      <c r="AG21" s="28">
        <v>-140</v>
      </c>
      <c r="AH21" s="28">
        <v>-145</v>
      </c>
    </row>
    <row r="22" spans="1:34" x14ac:dyDescent="0.3">
      <c r="A22" s="16" t="s">
        <v>40</v>
      </c>
      <c r="B22" s="16" t="s">
        <v>20</v>
      </c>
      <c r="D22" s="28">
        <v>0</v>
      </c>
      <c r="E22" s="28">
        <v>-3</v>
      </c>
      <c r="F22" s="28">
        <v>-3</v>
      </c>
      <c r="G22" s="28">
        <v>-9</v>
      </c>
      <c r="H22" s="28">
        <v>-5</v>
      </c>
      <c r="I22" s="28">
        <v>-11</v>
      </c>
      <c r="J22" s="28">
        <v>-10</v>
      </c>
      <c r="K22" s="28">
        <v>-13</v>
      </c>
      <c r="L22" s="28">
        <v>-12</v>
      </c>
      <c r="M22" s="28">
        <v>-21</v>
      </c>
      <c r="N22" s="28">
        <v>-20</v>
      </c>
      <c r="O22" s="28">
        <v>-20</v>
      </c>
      <c r="P22" s="28">
        <v>-23</v>
      </c>
      <c r="Q22" s="28">
        <v>-23</v>
      </c>
      <c r="R22" s="28">
        <v>-24</v>
      </c>
      <c r="S22" s="28">
        <v>-29</v>
      </c>
      <c r="T22" s="28">
        <v>-34</v>
      </c>
      <c r="U22" s="28">
        <v>-29</v>
      </c>
      <c r="V22" s="28">
        <v>-36</v>
      </c>
      <c r="W22" s="28">
        <v>-38</v>
      </c>
      <c r="X22" s="28">
        <v>-36</v>
      </c>
      <c r="Y22" s="28">
        <v>-42</v>
      </c>
      <c r="Z22" s="28">
        <v>-40</v>
      </c>
      <c r="AA22" s="28">
        <v>-46</v>
      </c>
      <c r="AB22" s="28">
        <v>-42</v>
      </c>
      <c r="AC22" s="28">
        <v>-46</v>
      </c>
      <c r="AD22" s="28">
        <v>-48</v>
      </c>
      <c r="AE22" s="28">
        <v>-49</v>
      </c>
      <c r="AF22" s="28">
        <v>-54</v>
      </c>
      <c r="AG22" s="28">
        <v>-53</v>
      </c>
      <c r="AH22" s="28">
        <v>-57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2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96</v>
      </c>
      <c r="B1" s="16" t="s">
        <v>97</v>
      </c>
      <c r="C1" s="19" t="s">
        <v>38</v>
      </c>
      <c r="D1" s="28">
        <v>0</v>
      </c>
      <c r="E1" s="28">
        <v>5000</v>
      </c>
      <c r="F1" s="28">
        <v>10000</v>
      </c>
      <c r="G1" s="28">
        <v>15000</v>
      </c>
      <c r="H1" s="28">
        <v>20000</v>
      </c>
      <c r="I1" s="28">
        <v>25000</v>
      </c>
      <c r="J1" s="28">
        <v>30000</v>
      </c>
      <c r="K1" s="28">
        <v>35000</v>
      </c>
      <c r="L1" s="28">
        <v>40000</v>
      </c>
      <c r="M1" s="28">
        <v>45000</v>
      </c>
      <c r="N1" s="28">
        <v>50000</v>
      </c>
      <c r="O1" s="28">
        <v>55000</v>
      </c>
      <c r="P1" s="28">
        <v>60000</v>
      </c>
      <c r="Q1" s="28">
        <v>65000</v>
      </c>
      <c r="R1" s="28">
        <v>70000</v>
      </c>
      <c r="S1" s="28">
        <v>75000</v>
      </c>
      <c r="T1" s="28">
        <v>80000</v>
      </c>
      <c r="U1" s="28">
        <v>85000</v>
      </c>
      <c r="V1" s="28">
        <v>90000</v>
      </c>
      <c r="W1" s="28">
        <v>95000</v>
      </c>
      <c r="X1" s="28">
        <v>100000</v>
      </c>
      <c r="Y1" s="28">
        <v>105000</v>
      </c>
      <c r="Z1" s="28">
        <v>110000</v>
      </c>
      <c r="AA1" s="28">
        <v>115000</v>
      </c>
      <c r="AB1" s="28">
        <v>120000</v>
      </c>
      <c r="AC1" s="28">
        <v>125000</v>
      </c>
      <c r="AD1" s="28">
        <v>130000</v>
      </c>
      <c r="AE1" s="28">
        <v>135000</v>
      </c>
      <c r="AF1" s="28">
        <v>140000</v>
      </c>
      <c r="AG1" s="28">
        <v>145000</v>
      </c>
      <c r="AH1" s="28">
        <v>150000</v>
      </c>
    </row>
    <row r="2" spans="1:34" x14ac:dyDescent="0.3">
      <c r="A2" s="16" t="s">
        <v>98</v>
      </c>
      <c r="B2" s="19" t="s">
        <v>7</v>
      </c>
      <c r="C2" s="19"/>
      <c r="D2" s="28">
        <v>0</v>
      </c>
      <c r="E2" s="28">
        <v>374</v>
      </c>
      <c r="F2" s="28">
        <v>749</v>
      </c>
      <c r="G2" s="28">
        <v>1123</v>
      </c>
      <c r="H2" s="28">
        <v>1498</v>
      </c>
      <c r="I2" s="28">
        <v>1872</v>
      </c>
      <c r="J2" s="28">
        <v>2247</v>
      </c>
      <c r="K2" s="28">
        <v>2621</v>
      </c>
      <c r="L2" s="28">
        <v>2995</v>
      </c>
      <c r="M2" s="28">
        <v>3370</v>
      </c>
      <c r="N2" s="28">
        <v>3744</v>
      </c>
      <c r="O2" s="28">
        <v>4119</v>
      </c>
      <c r="P2" s="28">
        <v>4493</v>
      </c>
      <c r="Q2" s="28">
        <v>4867</v>
      </c>
      <c r="R2" s="28">
        <v>5242</v>
      </c>
      <c r="S2" s="28">
        <v>5616</v>
      </c>
      <c r="T2" s="28">
        <v>5991</v>
      </c>
      <c r="U2" s="28">
        <v>6365</v>
      </c>
      <c r="V2" s="28">
        <v>6740</v>
      </c>
      <c r="W2" s="28">
        <v>7114</v>
      </c>
      <c r="X2" s="28">
        <v>7488</v>
      </c>
      <c r="Y2" s="28">
        <v>7863</v>
      </c>
      <c r="Z2" s="28">
        <v>8237</v>
      </c>
      <c r="AA2" s="28">
        <v>8612</v>
      </c>
      <c r="AB2" s="28">
        <v>8986</v>
      </c>
      <c r="AC2" s="28">
        <v>9360</v>
      </c>
      <c r="AD2" s="28">
        <v>9735</v>
      </c>
      <c r="AE2" s="28">
        <v>10109</v>
      </c>
      <c r="AF2" s="28">
        <v>10484</v>
      </c>
      <c r="AG2" s="28">
        <v>10858</v>
      </c>
      <c r="AH2" s="28">
        <v>11233</v>
      </c>
    </row>
    <row r="3" spans="1:34" x14ac:dyDescent="0.3">
      <c r="A3" s="16" t="s">
        <v>7</v>
      </c>
      <c r="B3" s="26" t="s">
        <v>8</v>
      </c>
      <c r="C3" s="26"/>
      <c r="D3" s="28">
        <v>0</v>
      </c>
      <c r="E3" s="28">
        <v>678</v>
      </c>
      <c r="F3" s="28">
        <v>1357</v>
      </c>
      <c r="G3" s="28">
        <v>2035</v>
      </c>
      <c r="H3" s="28">
        <v>2713</v>
      </c>
      <c r="I3" s="28">
        <v>3392</v>
      </c>
      <c r="J3" s="28">
        <v>4070</v>
      </c>
      <c r="K3" s="28">
        <v>4749</v>
      </c>
      <c r="L3" s="28">
        <v>5427</v>
      </c>
      <c r="M3" s="28">
        <v>6105</v>
      </c>
      <c r="N3" s="28">
        <v>6784</v>
      </c>
      <c r="O3" s="28">
        <v>7462</v>
      </c>
      <c r="P3" s="28">
        <v>8140</v>
      </c>
      <c r="Q3" s="28">
        <v>8819</v>
      </c>
      <c r="R3" s="28">
        <v>9497</v>
      </c>
      <c r="S3" s="28">
        <v>10175</v>
      </c>
      <c r="T3" s="28">
        <v>10854</v>
      </c>
      <c r="U3" s="28">
        <v>11532</v>
      </c>
      <c r="V3" s="28">
        <v>12211</v>
      </c>
      <c r="W3" s="28">
        <v>12889</v>
      </c>
      <c r="X3" s="28">
        <v>13567</v>
      </c>
      <c r="Y3" s="28">
        <v>14246</v>
      </c>
      <c r="Z3" s="28">
        <v>14924</v>
      </c>
      <c r="AA3" s="28">
        <v>15602</v>
      </c>
      <c r="AB3" s="28">
        <v>16281</v>
      </c>
      <c r="AC3" s="28">
        <v>16959</v>
      </c>
      <c r="AD3" s="28">
        <v>17637</v>
      </c>
      <c r="AE3" s="28">
        <v>18316</v>
      </c>
      <c r="AF3" s="28">
        <v>18994</v>
      </c>
      <c r="AG3" s="28">
        <v>19673</v>
      </c>
      <c r="AH3" s="28">
        <v>20351</v>
      </c>
    </row>
    <row r="4" spans="1:34" x14ac:dyDescent="0.3">
      <c r="A4" s="16" t="s">
        <v>8</v>
      </c>
      <c r="B4" s="18" t="s">
        <v>9</v>
      </c>
      <c r="C4" s="18"/>
      <c r="D4" s="28">
        <v>0</v>
      </c>
      <c r="E4" s="28">
        <v>726</v>
      </c>
      <c r="F4" s="28">
        <v>1452</v>
      </c>
      <c r="G4" s="28">
        <v>2179</v>
      </c>
      <c r="H4" s="28">
        <v>2905</v>
      </c>
      <c r="I4" s="28">
        <v>3631</v>
      </c>
      <c r="J4" s="28">
        <v>4357</v>
      </c>
      <c r="K4" s="28">
        <v>5083</v>
      </c>
      <c r="L4" s="28">
        <v>5810</v>
      </c>
      <c r="M4" s="28">
        <v>6536</v>
      </c>
      <c r="N4" s="28">
        <v>7262</v>
      </c>
      <c r="O4" s="28">
        <v>7988</v>
      </c>
      <c r="P4" s="28">
        <v>8714</v>
      </c>
      <c r="Q4" s="28">
        <v>9441</v>
      </c>
      <c r="R4" s="28">
        <v>10167</v>
      </c>
      <c r="S4" s="28">
        <v>10893</v>
      </c>
      <c r="T4" s="28">
        <v>11619</v>
      </c>
      <c r="U4" s="28">
        <v>12345</v>
      </c>
      <c r="V4" s="28">
        <v>13072</v>
      </c>
      <c r="W4" s="28">
        <v>13798</v>
      </c>
      <c r="X4" s="28">
        <v>14524</v>
      </c>
      <c r="Y4" s="28">
        <v>15250</v>
      </c>
      <c r="Z4" s="28">
        <v>15976</v>
      </c>
      <c r="AA4" s="28">
        <v>16703</v>
      </c>
      <c r="AB4" s="28">
        <v>17429</v>
      </c>
      <c r="AC4" s="28">
        <v>18155</v>
      </c>
      <c r="AD4" s="28">
        <v>18881</v>
      </c>
      <c r="AE4" s="28">
        <v>19607</v>
      </c>
      <c r="AF4" s="28">
        <v>20334</v>
      </c>
      <c r="AG4" s="28">
        <v>21060</v>
      </c>
      <c r="AH4" s="28">
        <v>21786</v>
      </c>
    </row>
    <row r="5" spans="1:34" x14ac:dyDescent="0.3">
      <c r="A5" s="16" t="s">
        <v>9</v>
      </c>
      <c r="B5" s="16" t="s">
        <v>0</v>
      </c>
      <c r="D5" s="28">
        <v>0</v>
      </c>
      <c r="E5" s="28">
        <v>825</v>
      </c>
      <c r="F5" s="28">
        <v>1650</v>
      </c>
      <c r="G5" s="28">
        <v>2475</v>
      </c>
      <c r="H5" s="28">
        <v>3300</v>
      </c>
      <c r="I5" s="28">
        <v>4126</v>
      </c>
      <c r="J5" s="28">
        <v>4951</v>
      </c>
      <c r="K5" s="28">
        <v>5776</v>
      </c>
      <c r="L5" s="28">
        <v>6601</v>
      </c>
      <c r="M5" s="28">
        <v>7426</v>
      </c>
      <c r="N5" s="28">
        <v>8251</v>
      </c>
      <c r="O5" s="28">
        <v>9076</v>
      </c>
      <c r="P5" s="28">
        <v>9901</v>
      </c>
      <c r="Q5" s="28">
        <v>10727</v>
      </c>
      <c r="R5" s="28">
        <v>11552</v>
      </c>
      <c r="S5" s="28">
        <v>12377</v>
      </c>
      <c r="T5" s="28">
        <v>13202</v>
      </c>
      <c r="U5" s="28">
        <v>14027</v>
      </c>
      <c r="V5" s="28">
        <v>14852</v>
      </c>
      <c r="W5" s="28">
        <v>15677</v>
      </c>
      <c r="X5" s="28">
        <v>16502</v>
      </c>
      <c r="Y5" s="28">
        <v>17327</v>
      </c>
      <c r="Z5" s="28">
        <v>18153</v>
      </c>
      <c r="AA5" s="28">
        <v>18978</v>
      </c>
      <c r="AB5" s="28">
        <v>19803</v>
      </c>
      <c r="AC5" s="28">
        <v>20628</v>
      </c>
      <c r="AD5" s="28">
        <v>21453</v>
      </c>
      <c r="AE5" s="28">
        <v>22278</v>
      </c>
      <c r="AF5" s="28">
        <v>23103</v>
      </c>
      <c r="AG5" s="28">
        <v>23928</v>
      </c>
      <c r="AH5" s="28">
        <v>24754</v>
      </c>
    </row>
    <row r="6" spans="1:34" x14ac:dyDescent="0.3">
      <c r="A6" s="16" t="s">
        <v>0</v>
      </c>
      <c r="B6" s="16" t="s">
        <v>1</v>
      </c>
      <c r="D6" s="28">
        <v>0</v>
      </c>
      <c r="E6" s="28">
        <v>1676</v>
      </c>
      <c r="F6" s="28">
        <v>3351</v>
      </c>
      <c r="G6" s="28">
        <v>5027</v>
      </c>
      <c r="H6" s="28">
        <v>6703</v>
      </c>
      <c r="I6" s="28">
        <v>8379</v>
      </c>
      <c r="J6" s="28">
        <v>10054</v>
      </c>
      <c r="K6" s="28">
        <v>11730</v>
      </c>
      <c r="L6" s="28">
        <v>13406</v>
      </c>
      <c r="M6" s="28">
        <v>15082</v>
      </c>
      <c r="N6" s="28">
        <v>16757</v>
      </c>
      <c r="O6" s="28">
        <v>18433</v>
      </c>
      <c r="P6" s="28">
        <v>20109</v>
      </c>
      <c r="Q6" s="28">
        <v>21784</v>
      </c>
      <c r="R6" s="28">
        <v>23460</v>
      </c>
      <c r="S6" s="28">
        <v>25136</v>
      </c>
      <c r="T6" s="28">
        <v>26812</v>
      </c>
      <c r="U6" s="28">
        <v>28487</v>
      </c>
      <c r="V6" s="28">
        <v>30163</v>
      </c>
      <c r="W6" s="28">
        <v>31839</v>
      </c>
      <c r="X6" s="28">
        <v>33515</v>
      </c>
      <c r="Y6" s="28">
        <v>35190</v>
      </c>
      <c r="Z6" s="28">
        <v>36866</v>
      </c>
      <c r="AA6" s="28">
        <v>38542</v>
      </c>
      <c r="AB6" s="28">
        <v>40217</v>
      </c>
      <c r="AC6" s="28">
        <v>41893</v>
      </c>
      <c r="AD6" s="28">
        <v>43569</v>
      </c>
      <c r="AE6" s="28">
        <v>45245</v>
      </c>
      <c r="AF6" s="28">
        <v>46920</v>
      </c>
      <c r="AG6" s="28">
        <v>48596</v>
      </c>
      <c r="AH6" s="28">
        <v>50272</v>
      </c>
    </row>
    <row r="7" spans="1:34" x14ac:dyDescent="0.3">
      <c r="A7" s="16" t="s">
        <v>1</v>
      </c>
      <c r="B7" s="16" t="s">
        <v>2</v>
      </c>
      <c r="D7" s="28">
        <v>0</v>
      </c>
      <c r="E7" s="28">
        <v>3072</v>
      </c>
      <c r="F7" s="28">
        <v>6145</v>
      </c>
      <c r="G7" s="28">
        <v>9217</v>
      </c>
      <c r="H7" s="28">
        <v>12289</v>
      </c>
      <c r="I7" s="28">
        <v>15362</v>
      </c>
      <c r="J7" s="28">
        <v>18434</v>
      </c>
      <c r="K7" s="28">
        <v>21506</v>
      </c>
      <c r="L7" s="28">
        <v>24579</v>
      </c>
      <c r="M7" s="28">
        <v>27651</v>
      </c>
      <c r="N7" s="28">
        <v>30723</v>
      </c>
      <c r="O7" s="28">
        <v>33795</v>
      </c>
      <c r="P7" s="28">
        <v>36868</v>
      </c>
      <c r="Q7" s="28">
        <v>39940</v>
      </c>
      <c r="R7" s="28">
        <v>43012</v>
      </c>
      <c r="S7" s="28">
        <v>46085</v>
      </c>
      <c r="T7" s="28">
        <v>49157</v>
      </c>
      <c r="U7" s="28">
        <v>52229</v>
      </c>
      <c r="V7" s="28">
        <v>55302</v>
      </c>
      <c r="W7" s="28">
        <v>58374</v>
      </c>
      <c r="X7" s="28">
        <v>61446</v>
      </c>
      <c r="Y7" s="28">
        <v>64519</v>
      </c>
      <c r="Z7" s="28">
        <v>67591</v>
      </c>
      <c r="AA7" s="28">
        <v>70663</v>
      </c>
      <c r="AB7" s="28">
        <v>73736</v>
      </c>
      <c r="AC7" s="28">
        <v>76808</v>
      </c>
      <c r="AD7" s="28">
        <v>79880</v>
      </c>
      <c r="AE7" s="28">
        <v>82953</v>
      </c>
      <c r="AF7" s="28">
        <v>86025</v>
      </c>
      <c r="AG7" s="28">
        <v>89097</v>
      </c>
      <c r="AH7" s="28">
        <v>92170</v>
      </c>
    </row>
    <row r="8" spans="1:34" x14ac:dyDescent="0.3">
      <c r="A8" s="16" t="s">
        <v>2</v>
      </c>
      <c r="B8" s="16" t="s">
        <v>3</v>
      </c>
      <c r="D8" s="28">
        <v>0</v>
      </c>
      <c r="E8" s="28">
        <v>3021</v>
      </c>
      <c r="F8" s="28">
        <v>6041</v>
      </c>
      <c r="G8" s="28">
        <v>9062</v>
      </c>
      <c r="H8" s="28">
        <v>12082</v>
      </c>
      <c r="I8" s="28">
        <v>15103</v>
      </c>
      <c r="J8" s="28">
        <v>18123</v>
      </c>
      <c r="K8" s="28">
        <v>21144</v>
      </c>
      <c r="L8" s="28">
        <v>24164</v>
      </c>
      <c r="M8" s="28">
        <v>27185</v>
      </c>
      <c r="N8" s="28">
        <v>30205</v>
      </c>
      <c r="O8" s="28">
        <v>33226</v>
      </c>
      <c r="P8" s="28">
        <v>36247</v>
      </c>
      <c r="Q8" s="28">
        <v>39267</v>
      </c>
      <c r="R8" s="28">
        <v>42288</v>
      </c>
      <c r="S8" s="28">
        <v>45308</v>
      </c>
      <c r="T8" s="28">
        <v>48329</v>
      </c>
      <c r="U8" s="28">
        <v>51349</v>
      </c>
      <c r="V8" s="28">
        <v>54370</v>
      </c>
      <c r="W8" s="28">
        <v>57390</v>
      </c>
      <c r="X8" s="28">
        <v>60411</v>
      </c>
      <c r="Y8" s="28">
        <v>63431</v>
      </c>
      <c r="Z8" s="28">
        <v>66452</v>
      </c>
      <c r="AA8" s="28">
        <v>69473</v>
      </c>
      <c r="AB8" s="28">
        <v>72493</v>
      </c>
      <c r="AC8" s="28">
        <v>75514</v>
      </c>
      <c r="AD8" s="28">
        <v>78534</v>
      </c>
      <c r="AE8" s="28">
        <v>81555</v>
      </c>
      <c r="AF8" s="28">
        <v>84575</v>
      </c>
      <c r="AG8" s="28">
        <v>87596</v>
      </c>
      <c r="AH8" s="28">
        <v>90616</v>
      </c>
    </row>
    <row r="9" spans="1:34" x14ac:dyDescent="0.3">
      <c r="A9" s="16" t="s">
        <v>3</v>
      </c>
      <c r="B9" s="16" t="s">
        <v>4</v>
      </c>
      <c r="D9" s="28">
        <v>0</v>
      </c>
      <c r="E9" s="28">
        <v>1741</v>
      </c>
      <c r="F9" s="28">
        <v>3481</v>
      </c>
      <c r="G9" s="28">
        <v>5222</v>
      </c>
      <c r="H9" s="28">
        <v>6962</v>
      </c>
      <c r="I9" s="28">
        <v>8703</v>
      </c>
      <c r="J9" s="28">
        <v>10444</v>
      </c>
      <c r="K9" s="28">
        <v>12184</v>
      </c>
      <c r="L9" s="28">
        <v>13925</v>
      </c>
      <c r="M9" s="28">
        <v>15665</v>
      </c>
      <c r="N9" s="28">
        <v>17406</v>
      </c>
      <c r="O9" s="28">
        <v>19147</v>
      </c>
      <c r="P9" s="28">
        <v>20887</v>
      </c>
      <c r="Q9" s="28">
        <v>22628</v>
      </c>
      <c r="R9" s="28">
        <v>24368</v>
      </c>
      <c r="S9" s="28">
        <v>26109</v>
      </c>
      <c r="T9" s="28">
        <v>27849</v>
      </c>
      <c r="U9" s="28">
        <v>29590</v>
      </c>
      <c r="V9" s="28">
        <v>31331</v>
      </c>
      <c r="W9" s="28">
        <v>33071</v>
      </c>
      <c r="X9" s="28">
        <v>34812</v>
      </c>
      <c r="Y9" s="28">
        <v>36552</v>
      </c>
      <c r="Z9" s="28">
        <v>38293</v>
      </c>
      <c r="AA9" s="28">
        <v>40034</v>
      </c>
      <c r="AB9" s="28">
        <v>41774</v>
      </c>
      <c r="AC9" s="28">
        <v>43515</v>
      </c>
      <c r="AD9" s="28">
        <v>45255</v>
      </c>
      <c r="AE9" s="28">
        <v>46996</v>
      </c>
      <c r="AF9" s="28">
        <v>48737</v>
      </c>
      <c r="AG9" s="28">
        <v>50477</v>
      </c>
      <c r="AH9" s="28">
        <v>52218</v>
      </c>
    </row>
    <row r="10" spans="1:34" x14ac:dyDescent="0.3">
      <c r="A10" s="16" t="s">
        <v>4</v>
      </c>
      <c r="B10" s="16" t="s">
        <v>5</v>
      </c>
      <c r="D10" s="28">
        <v>0</v>
      </c>
      <c r="E10" s="28">
        <v>1127</v>
      </c>
      <c r="F10" s="28">
        <v>2253</v>
      </c>
      <c r="G10" s="28">
        <v>3380</v>
      </c>
      <c r="H10" s="28">
        <v>4506</v>
      </c>
      <c r="I10" s="28">
        <v>5633</v>
      </c>
      <c r="J10" s="28">
        <v>6759</v>
      </c>
      <c r="K10" s="28">
        <v>7886</v>
      </c>
      <c r="L10" s="28">
        <v>9012</v>
      </c>
      <c r="M10" s="28">
        <v>10139</v>
      </c>
      <c r="N10" s="28">
        <v>11265</v>
      </c>
      <c r="O10" s="28">
        <v>12392</v>
      </c>
      <c r="P10" s="28">
        <v>13518</v>
      </c>
      <c r="Q10" s="28">
        <v>14645</v>
      </c>
      <c r="R10" s="28">
        <v>15771</v>
      </c>
      <c r="S10" s="28">
        <v>16898</v>
      </c>
      <c r="T10" s="28">
        <v>18024</v>
      </c>
      <c r="U10" s="28">
        <v>19151</v>
      </c>
      <c r="V10" s="28">
        <v>20277</v>
      </c>
      <c r="W10" s="28">
        <v>21404</v>
      </c>
      <c r="X10" s="28">
        <v>22530</v>
      </c>
      <c r="Y10" s="28">
        <v>23657</v>
      </c>
      <c r="Z10" s="28">
        <v>24783</v>
      </c>
      <c r="AA10" s="28">
        <v>25910</v>
      </c>
      <c r="AB10" s="28">
        <v>27036</v>
      </c>
      <c r="AC10" s="28">
        <v>28163</v>
      </c>
      <c r="AD10" s="28">
        <v>29289</v>
      </c>
      <c r="AE10" s="28">
        <v>30416</v>
      </c>
      <c r="AF10" s="28">
        <v>31542</v>
      </c>
      <c r="AG10" s="28">
        <v>32669</v>
      </c>
      <c r="AH10" s="28">
        <v>33795</v>
      </c>
    </row>
    <row r="11" spans="1:34" x14ac:dyDescent="0.3">
      <c r="A11" s="16" t="s">
        <v>5</v>
      </c>
      <c r="B11" s="16" t="s">
        <v>6</v>
      </c>
      <c r="D11" s="28">
        <v>0</v>
      </c>
      <c r="E11" s="28">
        <v>751</v>
      </c>
      <c r="F11" s="28">
        <v>1503</v>
      </c>
      <c r="G11" s="28">
        <v>2254</v>
      </c>
      <c r="H11" s="28">
        <v>3006</v>
      </c>
      <c r="I11" s="28">
        <v>3757</v>
      </c>
      <c r="J11" s="28">
        <v>4508</v>
      </c>
      <c r="K11" s="28">
        <v>5260</v>
      </c>
      <c r="L11" s="28">
        <v>6011</v>
      </c>
      <c r="M11" s="28">
        <v>6763</v>
      </c>
      <c r="N11" s="28">
        <v>7514</v>
      </c>
      <c r="O11" s="28">
        <v>8265</v>
      </c>
      <c r="P11" s="28">
        <v>9017</v>
      </c>
      <c r="Q11" s="28">
        <v>9768</v>
      </c>
      <c r="R11" s="28">
        <v>10520</v>
      </c>
      <c r="S11" s="28">
        <v>11271</v>
      </c>
      <c r="T11" s="28">
        <v>12022</v>
      </c>
      <c r="U11" s="28">
        <v>12774</v>
      </c>
      <c r="V11" s="28">
        <v>13525</v>
      </c>
      <c r="W11" s="28">
        <v>14277</v>
      </c>
      <c r="X11" s="28">
        <v>15028</v>
      </c>
      <c r="Y11" s="28">
        <v>15779</v>
      </c>
      <c r="Z11" s="28">
        <v>16531</v>
      </c>
      <c r="AA11" s="28">
        <v>17282</v>
      </c>
      <c r="AB11" s="28">
        <v>18033</v>
      </c>
      <c r="AC11" s="28">
        <v>18785</v>
      </c>
      <c r="AD11" s="28">
        <v>19536</v>
      </c>
      <c r="AE11" s="28">
        <v>20288</v>
      </c>
      <c r="AF11" s="28">
        <v>21039</v>
      </c>
      <c r="AG11" s="28">
        <v>21790</v>
      </c>
      <c r="AH11" s="28">
        <v>22542</v>
      </c>
    </row>
    <row r="12" spans="1:34" x14ac:dyDescent="0.3">
      <c r="A12" s="16" t="s">
        <v>6</v>
      </c>
      <c r="B12" s="16" t="s">
        <v>10</v>
      </c>
      <c r="D12" s="28">
        <v>0</v>
      </c>
      <c r="E12" s="28">
        <v>320</v>
      </c>
      <c r="F12" s="28">
        <v>640</v>
      </c>
      <c r="G12" s="28">
        <v>959</v>
      </c>
      <c r="H12" s="28">
        <v>1279</v>
      </c>
      <c r="I12" s="28">
        <v>1599</v>
      </c>
      <c r="J12" s="28">
        <v>1919</v>
      </c>
      <c r="K12" s="28">
        <v>2239</v>
      </c>
      <c r="L12" s="28">
        <v>2558</v>
      </c>
      <c r="M12" s="28">
        <v>2878</v>
      </c>
      <c r="N12" s="28">
        <v>3198</v>
      </c>
      <c r="O12" s="28">
        <v>3518</v>
      </c>
      <c r="P12" s="28">
        <v>3837</v>
      </c>
      <c r="Q12" s="28">
        <v>4157</v>
      </c>
      <c r="R12" s="28">
        <v>4477</v>
      </c>
      <c r="S12" s="28">
        <v>4797</v>
      </c>
      <c r="T12" s="28">
        <v>5117</v>
      </c>
      <c r="U12" s="28">
        <v>5436</v>
      </c>
      <c r="V12" s="28">
        <v>5756</v>
      </c>
      <c r="W12" s="28">
        <v>6076</v>
      </c>
      <c r="X12" s="28">
        <v>6396</v>
      </c>
      <c r="Y12" s="28">
        <v>6716</v>
      </c>
      <c r="Z12" s="28">
        <v>7035</v>
      </c>
      <c r="AA12" s="28">
        <v>7355</v>
      </c>
      <c r="AB12" s="28">
        <v>7675</v>
      </c>
      <c r="AC12" s="28">
        <v>7995</v>
      </c>
      <c r="AD12" s="28">
        <v>8315</v>
      </c>
      <c r="AE12" s="28">
        <v>8634</v>
      </c>
      <c r="AF12" s="28">
        <v>8954</v>
      </c>
      <c r="AG12" s="28">
        <v>9274</v>
      </c>
      <c r="AH12" s="28">
        <v>9594</v>
      </c>
    </row>
    <row r="13" spans="1:34" x14ac:dyDescent="0.3">
      <c r="A13" s="16" t="s">
        <v>10</v>
      </c>
      <c r="B13" s="16" t="s">
        <v>11</v>
      </c>
      <c r="D13" s="28">
        <v>0</v>
      </c>
      <c r="E13" s="28">
        <v>-192</v>
      </c>
      <c r="F13" s="28">
        <v>-384</v>
      </c>
      <c r="G13" s="28">
        <v>-576</v>
      </c>
      <c r="H13" s="28">
        <v>-768</v>
      </c>
      <c r="I13" s="28">
        <v>-960</v>
      </c>
      <c r="J13" s="28">
        <v>-1152</v>
      </c>
      <c r="K13" s="28">
        <v>-1344</v>
      </c>
      <c r="L13" s="28">
        <v>-1536</v>
      </c>
      <c r="M13" s="28">
        <v>-1728</v>
      </c>
      <c r="N13" s="28">
        <v>-1920</v>
      </c>
      <c r="O13" s="28">
        <v>-2112</v>
      </c>
      <c r="P13" s="28">
        <v>-2304</v>
      </c>
      <c r="Q13" s="28">
        <v>-2496</v>
      </c>
      <c r="R13" s="28">
        <v>-2688</v>
      </c>
      <c r="S13" s="28">
        <v>-2880</v>
      </c>
      <c r="T13" s="28">
        <v>-3073</v>
      </c>
      <c r="U13" s="28">
        <v>-3265</v>
      </c>
      <c r="V13" s="28">
        <v>-3457</v>
      </c>
      <c r="W13" s="28">
        <v>-3649</v>
      </c>
      <c r="X13" s="28">
        <v>-3841</v>
      </c>
      <c r="Y13" s="28">
        <v>-4033</v>
      </c>
      <c r="Z13" s="28">
        <v>-4225</v>
      </c>
      <c r="AA13" s="28">
        <v>-4417</v>
      </c>
      <c r="AB13" s="28">
        <v>-4609</v>
      </c>
      <c r="AC13" s="28">
        <v>-4801</v>
      </c>
      <c r="AD13" s="28">
        <v>-4993</v>
      </c>
      <c r="AE13" s="28">
        <v>-5185</v>
      </c>
      <c r="AF13" s="28">
        <v>-5377</v>
      </c>
      <c r="AG13" s="28">
        <v>-5569</v>
      </c>
      <c r="AH13" s="28">
        <v>-5761</v>
      </c>
    </row>
    <row r="14" spans="1:34" x14ac:dyDescent="0.3">
      <c r="A14" s="16" t="s">
        <v>11</v>
      </c>
      <c r="B14" s="16" t="s">
        <v>12</v>
      </c>
      <c r="D14" s="28">
        <v>0</v>
      </c>
      <c r="E14" s="28">
        <v>-624</v>
      </c>
      <c r="F14" s="28">
        <v>-1249</v>
      </c>
      <c r="G14" s="28">
        <v>-1873</v>
      </c>
      <c r="H14" s="28">
        <v>-2497</v>
      </c>
      <c r="I14" s="28">
        <v>-3122</v>
      </c>
      <c r="J14" s="28">
        <v>-3746</v>
      </c>
      <c r="K14" s="28">
        <v>-4370</v>
      </c>
      <c r="L14" s="28">
        <v>-4995</v>
      </c>
      <c r="M14" s="28">
        <v>-5619</v>
      </c>
      <c r="N14" s="28">
        <v>-6243</v>
      </c>
      <c r="O14" s="28">
        <v>-6868</v>
      </c>
      <c r="P14" s="28">
        <v>-7492</v>
      </c>
      <c r="Q14" s="28">
        <v>-8116</v>
      </c>
      <c r="R14" s="28">
        <v>-8741</v>
      </c>
      <c r="S14" s="28">
        <v>-9365</v>
      </c>
      <c r="T14" s="28">
        <v>-9989</v>
      </c>
      <c r="U14" s="28">
        <v>-10614</v>
      </c>
      <c r="V14" s="28">
        <v>-11238</v>
      </c>
      <c r="W14" s="28">
        <v>-11862</v>
      </c>
      <c r="X14" s="28">
        <v>-12487</v>
      </c>
      <c r="Y14" s="28">
        <v>-13111</v>
      </c>
      <c r="Z14" s="28">
        <v>-13735</v>
      </c>
      <c r="AA14" s="28">
        <v>-14359</v>
      </c>
      <c r="AB14" s="28">
        <v>-14984</v>
      </c>
      <c r="AC14" s="28">
        <v>-15608</v>
      </c>
      <c r="AD14" s="28">
        <v>-16232</v>
      </c>
      <c r="AE14" s="28">
        <v>-16857</v>
      </c>
      <c r="AF14" s="28">
        <v>-17481</v>
      </c>
      <c r="AG14" s="28">
        <v>-18105</v>
      </c>
      <c r="AH14" s="28">
        <v>-18730</v>
      </c>
    </row>
    <row r="15" spans="1:34" x14ac:dyDescent="0.3">
      <c r="A15" s="16" t="s">
        <v>12</v>
      </c>
      <c r="B15" s="16" t="s">
        <v>13</v>
      </c>
      <c r="D15" s="28">
        <v>0</v>
      </c>
      <c r="E15" s="28">
        <v>-612</v>
      </c>
      <c r="F15" s="28">
        <v>-1224</v>
      </c>
      <c r="G15" s="28">
        <v>-1836</v>
      </c>
      <c r="H15" s="28">
        <v>-2448</v>
      </c>
      <c r="I15" s="28">
        <v>-3060</v>
      </c>
      <c r="J15" s="28">
        <v>-3672</v>
      </c>
      <c r="K15" s="28">
        <v>-4284</v>
      </c>
      <c r="L15" s="28">
        <v>-4896</v>
      </c>
      <c r="M15" s="28">
        <v>-5508</v>
      </c>
      <c r="N15" s="28">
        <v>-6120</v>
      </c>
      <c r="O15" s="28">
        <v>-6732</v>
      </c>
      <c r="P15" s="28">
        <v>-7344</v>
      </c>
      <c r="Q15" s="28">
        <v>-7956</v>
      </c>
      <c r="R15" s="28">
        <v>-8568</v>
      </c>
      <c r="S15" s="28">
        <v>-9180</v>
      </c>
      <c r="T15" s="28">
        <v>-9792</v>
      </c>
      <c r="U15" s="28">
        <v>-10404</v>
      </c>
      <c r="V15" s="28">
        <v>-11016</v>
      </c>
      <c r="W15" s="28">
        <v>-11628</v>
      </c>
      <c r="X15" s="28">
        <v>-12240</v>
      </c>
      <c r="Y15" s="28">
        <v>-12852</v>
      </c>
      <c r="Z15" s="28">
        <v>-13464</v>
      </c>
      <c r="AA15" s="28">
        <v>-14077</v>
      </c>
      <c r="AB15" s="28">
        <v>-14689</v>
      </c>
      <c r="AC15" s="28">
        <v>-15301</v>
      </c>
      <c r="AD15" s="28">
        <v>-15913</v>
      </c>
      <c r="AE15" s="28">
        <v>-16525</v>
      </c>
      <c r="AF15" s="28">
        <v>-17137</v>
      </c>
      <c r="AG15" s="28">
        <v>-17749</v>
      </c>
      <c r="AH15" s="28">
        <v>-18361</v>
      </c>
    </row>
    <row r="16" spans="1:34" x14ac:dyDescent="0.3">
      <c r="A16" s="16" t="s">
        <v>13</v>
      </c>
      <c r="B16" s="16" t="s">
        <v>14</v>
      </c>
      <c r="D16" s="28">
        <v>0</v>
      </c>
      <c r="E16" s="28">
        <v>-192</v>
      </c>
      <c r="F16" s="28">
        <v>-383</v>
      </c>
      <c r="G16" s="28">
        <v>-575</v>
      </c>
      <c r="H16" s="28">
        <v>-766</v>
      </c>
      <c r="I16" s="28">
        <v>-958</v>
      </c>
      <c r="J16" s="28">
        <v>-1149</v>
      </c>
      <c r="K16" s="28">
        <v>-1341</v>
      </c>
      <c r="L16" s="28">
        <v>-1532</v>
      </c>
      <c r="M16" s="28">
        <v>-1724</v>
      </c>
      <c r="N16" s="28">
        <v>-1915</v>
      </c>
      <c r="O16" s="28">
        <v>-2107</v>
      </c>
      <c r="P16" s="28">
        <v>-2298</v>
      </c>
      <c r="Q16" s="28">
        <v>-2490</v>
      </c>
      <c r="R16" s="28">
        <v>-2682</v>
      </c>
      <c r="S16" s="28">
        <v>-2873</v>
      </c>
      <c r="T16" s="28">
        <v>-3065</v>
      </c>
      <c r="U16" s="28">
        <v>-3256</v>
      </c>
      <c r="V16" s="28">
        <v>-3448</v>
      </c>
      <c r="W16" s="28">
        <v>-3639</v>
      </c>
      <c r="X16" s="28">
        <v>-3831</v>
      </c>
      <c r="Y16" s="28">
        <v>-4022</v>
      </c>
      <c r="Z16" s="28">
        <v>-4214</v>
      </c>
      <c r="AA16" s="28">
        <v>-4405</v>
      </c>
      <c r="AB16" s="28">
        <v>-4597</v>
      </c>
      <c r="AC16" s="28">
        <v>-4788</v>
      </c>
      <c r="AD16" s="28">
        <v>-4980</v>
      </c>
      <c r="AE16" s="28">
        <v>-5172</v>
      </c>
      <c r="AF16" s="28">
        <v>-5363</v>
      </c>
      <c r="AG16" s="28">
        <v>-5555</v>
      </c>
      <c r="AH16" s="28">
        <v>-5746</v>
      </c>
    </row>
    <row r="17" spans="1:34" x14ac:dyDescent="0.3">
      <c r="A17" s="16" t="s">
        <v>14</v>
      </c>
      <c r="B17" s="16" t="s">
        <v>15</v>
      </c>
      <c r="D17" s="28">
        <v>0</v>
      </c>
      <c r="E17" s="28">
        <v>-71</v>
      </c>
      <c r="F17" s="28">
        <v>-143</v>
      </c>
      <c r="G17" s="28">
        <v>-214</v>
      </c>
      <c r="H17" s="28">
        <v>-285</v>
      </c>
      <c r="I17" s="28">
        <v>-357</v>
      </c>
      <c r="J17" s="28">
        <v>-428</v>
      </c>
      <c r="K17" s="28">
        <v>-500</v>
      </c>
      <c r="L17" s="28">
        <v>-571</v>
      </c>
      <c r="M17" s="28">
        <v>-642</v>
      </c>
      <c r="N17" s="28">
        <v>-714</v>
      </c>
      <c r="O17" s="28">
        <v>-785</v>
      </c>
      <c r="P17" s="28">
        <v>-856</v>
      </c>
      <c r="Q17" s="28">
        <v>-928</v>
      </c>
      <c r="R17" s="28">
        <v>-999</v>
      </c>
      <c r="S17" s="28">
        <v>-1070</v>
      </c>
      <c r="T17" s="28">
        <v>-1142</v>
      </c>
      <c r="U17" s="28">
        <v>-1213</v>
      </c>
      <c r="V17" s="28">
        <v>-1284</v>
      </c>
      <c r="W17" s="28">
        <v>-1356</v>
      </c>
      <c r="X17" s="28">
        <v>-1427</v>
      </c>
      <c r="Y17" s="28">
        <v>-1499</v>
      </c>
      <c r="Z17" s="28">
        <v>-1570</v>
      </c>
      <c r="AA17" s="28">
        <v>-1641</v>
      </c>
      <c r="AB17" s="28">
        <v>-1713</v>
      </c>
      <c r="AC17" s="28">
        <v>-1784</v>
      </c>
      <c r="AD17" s="28">
        <v>-1855</v>
      </c>
      <c r="AE17" s="28">
        <v>-1927</v>
      </c>
      <c r="AF17" s="28">
        <v>-1998</v>
      </c>
      <c r="AG17" s="28">
        <v>-2069</v>
      </c>
      <c r="AH17" s="28">
        <v>-2141</v>
      </c>
    </row>
    <row r="18" spans="1:34" x14ac:dyDescent="0.3">
      <c r="A18" s="16" t="s">
        <v>15</v>
      </c>
      <c r="B18" s="16" t="s">
        <v>16</v>
      </c>
      <c r="D18" s="28">
        <v>0</v>
      </c>
      <c r="E18" s="28">
        <v>-53</v>
      </c>
      <c r="F18" s="28">
        <v>-107</v>
      </c>
      <c r="G18" s="28">
        <v>-160</v>
      </c>
      <c r="H18" s="28">
        <v>-214</v>
      </c>
      <c r="I18" s="28">
        <v>-267</v>
      </c>
      <c r="J18" s="28">
        <v>-321</v>
      </c>
      <c r="K18" s="28">
        <v>-374</v>
      </c>
      <c r="L18" s="28">
        <v>-428</v>
      </c>
      <c r="M18" s="28">
        <v>-481</v>
      </c>
      <c r="N18" s="28">
        <v>-534</v>
      </c>
      <c r="O18" s="28">
        <v>-588</v>
      </c>
      <c r="P18" s="28">
        <v>-641</v>
      </c>
      <c r="Q18" s="28">
        <v>-695</v>
      </c>
      <c r="R18" s="28">
        <v>-748</v>
      </c>
      <c r="S18" s="28">
        <v>-802</v>
      </c>
      <c r="T18" s="28">
        <v>-855</v>
      </c>
      <c r="U18" s="28">
        <v>-909</v>
      </c>
      <c r="V18" s="28">
        <v>-962</v>
      </c>
      <c r="W18" s="28">
        <v>-1015</v>
      </c>
      <c r="X18" s="28">
        <v>-1069</v>
      </c>
      <c r="Y18" s="28">
        <v>-1122</v>
      </c>
      <c r="Z18" s="28">
        <v>-1176</v>
      </c>
      <c r="AA18" s="28">
        <v>-1229</v>
      </c>
      <c r="AB18" s="28">
        <v>-1283</v>
      </c>
      <c r="AC18" s="28">
        <v>-1336</v>
      </c>
      <c r="AD18" s="28">
        <v>-1390</v>
      </c>
      <c r="AE18" s="28">
        <v>-1443</v>
      </c>
      <c r="AF18" s="28">
        <v>-1496</v>
      </c>
      <c r="AG18" s="28">
        <v>-1550</v>
      </c>
      <c r="AH18" s="28">
        <v>-1603</v>
      </c>
    </row>
    <row r="19" spans="1:34" x14ac:dyDescent="0.3">
      <c r="A19" s="16" t="s">
        <v>16</v>
      </c>
      <c r="B19" s="16" t="s">
        <v>17</v>
      </c>
      <c r="D19" s="28">
        <v>0</v>
      </c>
      <c r="E19" s="28">
        <v>-30</v>
      </c>
      <c r="F19" s="28">
        <v>-60</v>
      </c>
      <c r="G19" s="28">
        <v>-89</v>
      </c>
      <c r="H19" s="28">
        <v>-119</v>
      </c>
      <c r="I19" s="28">
        <v>-149</v>
      </c>
      <c r="J19" s="28">
        <v>-179</v>
      </c>
      <c r="K19" s="28">
        <v>-209</v>
      </c>
      <c r="L19" s="28">
        <v>-239</v>
      </c>
      <c r="M19" s="28">
        <v>-268</v>
      </c>
      <c r="N19" s="28">
        <v>-298</v>
      </c>
      <c r="O19" s="28">
        <v>-328</v>
      </c>
      <c r="P19" s="28">
        <v>-358</v>
      </c>
      <c r="Q19" s="28">
        <v>-388</v>
      </c>
      <c r="R19" s="28">
        <v>-418</v>
      </c>
      <c r="S19" s="28">
        <v>-447</v>
      </c>
      <c r="T19" s="28">
        <v>-477</v>
      </c>
      <c r="U19" s="28">
        <v>-507</v>
      </c>
      <c r="V19" s="28">
        <v>-537</v>
      </c>
      <c r="W19" s="28">
        <v>-567</v>
      </c>
      <c r="X19" s="28">
        <v>-596</v>
      </c>
      <c r="Y19" s="28">
        <v>-626</v>
      </c>
      <c r="Z19" s="28">
        <v>-656</v>
      </c>
      <c r="AA19" s="28">
        <v>-686</v>
      </c>
      <c r="AB19" s="28">
        <v>-716</v>
      </c>
      <c r="AC19" s="28">
        <v>-746</v>
      </c>
      <c r="AD19" s="28">
        <v>-775</v>
      </c>
      <c r="AE19" s="28">
        <v>-805</v>
      </c>
      <c r="AF19" s="28">
        <v>-835</v>
      </c>
      <c r="AG19" s="28">
        <v>-865</v>
      </c>
      <c r="AH19" s="28">
        <v>-895</v>
      </c>
    </row>
    <row r="20" spans="1:34" x14ac:dyDescent="0.3">
      <c r="A20" s="16" t="s">
        <v>17</v>
      </c>
      <c r="B20" s="16" t="s">
        <v>18</v>
      </c>
      <c r="D20" s="28">
        <v>0</v>
      </c>
      <c r="E20" s="28">
        <v>-29</v>
      </c>
      <c r="F20" s="28">
        <v>-58</v>
      </c>
      <c r="G20" s="28">
        <v>-88</v>
      </c>
      <c r="H20" s="28">
        <v>-117</v>
      </c>
      <c r="I20" s="28">
        <v>-146</v>
      </c>
      <c r="J20" s="28">
        <v>-175</v>
      </c>
      <c r="K20" s="28">
        <v>-205</v>
      </c>
      <c r="L20" s="28">
        <v>-234</v>
      </c>
      <c r="M20" s="28">
        <v>-263</v>
      </c>
      <c r="N20" s="28">
        <v>-292</v>
      </c>
      <c r="O20" s="28">
        <v>-322</v>
      </c>
      <c r="P20" s="28">
        <v>-351</v>
      </c>
      <c r="Q20" s="28">
        <v>-380</v>
      </c>
      <c r="R20" s="28">
        <v>-409</v>
      </c>
      <c r="S20" s="28">
        <v>-438</v>
      </c>
      <c r="T20" s="28">
        <v>-468</v>
      </c>
      <c r="U20" s="28">
        <v>-497</v>
      </c>
      <c r="V20" s="28">
        <v>-526</v>
      </c>
      <c r="W20" s="28">
        <v>-555</v>
      </c>
      <c r="X20" s="28">
        <v>-585</v>
      </c>
      <c r="Y20" s="28">
        <v>-614</v>
      </c>
      <c r="Z20" s="28">
        <v>-643</v>
      </c>
      <c r="AA20" s="28">
        <v>-672</v>
      </c>
      <c r="AB20" s="28">
        <v>-702</v>
      </c>
      <c r="AC20" s="28">
        <v>-731</v>
      </c>
      <c r="AD20" s="28">
        <v>-760</v>
      </c>
      <c r="AE20" s="28">
        <v>-789</v>
      </c>
      <c r="AF20" s="28">
        <v>-819</v>
      </c>
      <c r="AG20" s="28">
        <v>-848</v>
      </c>
      <c r="AH20" s="28">
        <v>-877</v>
      </c>
    </row>
    <row r="21" spans="1:34" x14ac:dyDescent="0.3">
      <c r="A21" s="16" t="s">
        <v>18</v>
      </c>
      <c r="B21" s="16" t="s">
        <v>19</v>
      </c>
      <c r="D21" s="28">
        <v>0</v>
      </c>
      <c r="E21" s="28">
        <v>-12</v>
      </c>
      <c r="F21" s="28">
        <v>-23</v>
      </c>
      <c r="G21" s="28">
        <v>-35</v>
      </c>
      <c r="H21" s="28">
        <v>-47</v>
      </c>
      <c r="I21" s="28">
        <v>-59</v>
      </c>
      <c r="J21" s="28">
        <v>-70</v>
      </c>
      <c r="K21" s="28">
        <v>-82</v>
      </c>
      <c r="L21" s="28">
        <v>-94</v>
      </c>
      <c r="M21" s="28">
        <v>-105</v>
      </c>
      <c r="N21" s="28">
        <v>-117</v>
      </c>
      <c r="O21" s="28">
        <v>-129</v>
      </c>
      <c r="P21" s="28">
        <v>-141</v>
      </c>
      <c r="Q21" s="28">
        <v>-152</v>
      </c>
      <c r="R21" s="28">
        <v>-164</v>
      </c>
      <c r="S21" s="28">
        <v>-176</v>
      </c>
      <c r="T21" s="28">
        <v>-187</v>
      </c>
      <c r="U21" s="28">
        <v>-199</v>
      </c>
      <c r="V21" s="28">
        <v>-211</v>
      </c>
      <c r="W21" s="28">
        <v>-223</v>
      </c>
      <c r="X21" s="28">
        <v>-234</v>
      </c>
      <c r="Y21" s="28">
        <v>-246</v>
      </c>
      <c r="Z21" s="28">
        <v>-258</v>
      </c>
      <c r="AA21" s="28">
        <v>-269</v>
      </c>
      <c r="AB21" s="28">
        <v>-281</v>
      </c>
      <c r="AC21" s="28">
        <v>-293</v>
      </c>
      <c r="AD21" s="28">
        <v>-305</v>
      </c>
      <c r="AE21" s="28">
        <v>-316</v>
      </c>
      <c r="AF21" s="28">
        <v>-328</v>
      </c>
      <c r="AG21" s="28">
        <v>-340</v>
      </c>
      <c r="AH21" s="28">
        <v>-351</v>
      </c>
    </row>
    <row r="22" spans="1:34" x14ac:dyDescent="0.3">
      <c r="A22" s="16" t="s">
        <v>40</v>
      </c>
      <c r="B22" s="16" t="s">
        <v>20</v>
      </c>
      <c r="D22" s="28">
        <v>0</v>
      </c>
      <c r="E22" s="28">
        <v>-3</v>
      </c>
      <c r="F22" s="28">
        <v>-8</v>
      </c>
      <c r="G22" s="28">
        <v>-11</v>
      </c>
      <c r="H22" s="28">
        <v>-16</v>
      </c>
      <c r="I22" s="28">
        <v>-19</v>
      </c>
      <c r="J22" s="28">
        <v>-23</v>
      </c>
      <c r="K22" s="28">
        <v>-27</v>
      </c>
      <c r="L22" s="28">
        <v>-31</v>
      </c>
      <c r="M22" s="28">
        <v>-35</v>
      </c>
      <c r="N22" s="28">
        <v>-38</v>
      </c>
      <c r="O22" s="28">
        <v>-42</v>
      </c>
      <c r="P22" s="28">
        <v>-46</v>
      </c>
      <c r="Q22" s="28">
        <v>-50</v>
      </c>
      <c r="R22" s="28">
        <v>-54</v>
      </c>
      <c r="S22" s="28">
        <v>-58</v>
      </c>
      <c r="T22" s="28">
        <v>-61</v>
      </c>
      <c r="U22" s="28">
        <v>-66</v>
      </c>
      <c r="V22" s="28">
        <v>-69</v>
      </c>
      <c r="W22" s="28">
        <v>-72</v>
      </c>
      <c r="X22" s="28">
        <v>-77</v>
      </c>
      <c r="Y22" s="28">
        <v>-80</v>
      </c>
      <c r="Z22" s="28">
        <v>-85</v>
      </c>
      <c r="AA22" s="28">
        <v>-88</v>
      </c>
      <c r="AB22" s="28">
        <v>-92</v>
      </c>
      <c r="AC22" s="28">
        <v>-96</v>
      </c>
      <c r="AD22" s="28">
        <v>-100</v>
      </c>
      <c r="AE22" s="28">
        <v>-104</v>
      </c>
      <c r="AF22" s="28">
        <v>-107</v>
      </c>
      <c r="AG22" s="28">
        <v>-111</v>
      </c>
      <c r="AH22" s="28">
        <v>-115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U114"/>
  <sheetViews>
    <sheetView topLeftCell="J74" workbookViewId="0"/>
  </sheetViews>
  <sheetFormatPr baseColWidth="10" defaultColWidth="11.25" defaultRowHeight="14" x14ac:dyDescent="0.3"/>
  <sheetData>
    <row r="1" spans="2:21" ht="14.5" thickBot="1" x14ac:dyDescent="0.35"/>
    <row r="2" spans="2:21" ht="14.5" thickBot="1" x14ac:dyDescent="0.35">
      <c r="B2" t="s">
        <v>85</v>
      </c>
      <c r="C2">
        <f>'Ipotesi e grafici'!H8</f>
        <v>2020</v>
      </c>
      <c r="E2" s="1">
        <v>2020</v>
      </c>
      <c r="F2" s="1">
        <v>2025</v>
      </c>
      <c r="G2" s="1">
        <v>2030</v>
      </c>
      <c r="H2" s="1">
        <v>2035</v>
      </c>
      <c r="I2" s="1">
        <v>2040</v>
      </c>
      <c r="J2" s="1">
        <v>2045</v>
      </c>
      <c r="K2" s="1">
        <v>2050</v>
      </c>
      <c r="L2" s="1">
        <v>2055</v>
      </c>
      <c r="M2" s="1">
        <v>2060</v>
      </c>
      <c r="N2" s="1">
        <v>2065</v>
      </c>
      <c r="O2" s="1">
        <v>2070</v>
      </c>
      <c r="P2" s="1">
        <v>2075</v>
      </c>
      <c r="Q2" s="1">
        <v>2080</v>
      </c>
      <c r="R2" s="1">
        <v>2085</v>
      </c>
      <c r="S2" s="1">
        <v>2090</v>
      </c>
      <c r="T2" s="1">
        <v>2095</v>
      </c>
      <c r="U2" s="2">
        <v>2100</v>
      </c>
    </row>
    <row r="3" spans="2:21" x14ac:dyDescent="0.3">
      <c r="B3" s="10" t="s">
        <v>7</v>
      </c>
      <c r="C3" s="30">
        <f t="shared" ref="C3:C23" si="0">LOOKUP($C$2,$E$2:$U$2,$E3:$U3)</f>
        <v>-224268</v>
      </c>
      <c r="D3" s="19"/>
      <c r="E3" s="105">
        <f>IF(E95=4,-Popolazione!C3,"-")</f>
        <v>-224268</v>
      </c>
      <c r="F3" s="105" t="str">
        <f>IF(F95=4,-Popolazione!D3,"-")</f>
        <v>-</v>
      </c>
      <c r="G3" s="105" t="str">
        <f>IF(G95=4,-Popolazione!E3,"-")</f>
        <v>-</v>
      </c>
      <c r="H3" s="105" t="str">
        <f>IF(H95=4,-Popolazione!F3,"-")</f>
        <v>-</v>
      </c>
      <c r="I3" s="105" t="str">
        <f>IF(I95=4,-Popolazione!G3,"-")</f>
        <v>-</v>
      </c>
      <c r="J3" s="105" t="str">
        <f>IF(J95=4,-Popolazione!H3,"-")</f>
        <v>-</v>
      </c>
      <c r="K3" s="105" t="str">
        <f>IF(K95=4,-Popolazione!I3,"-")</f>
        <v>-</v>
      </c>
      <c r="L3" s="105" t="str">
        <f>IF(L95=4,-Popolazione!J3,"-")</f>
        <v>-</v>
      </c>
      <c r="M3" s="105" t="str">
        <f>IF(M95=4,-Popolazione!K3,"-")</f>
        <v>-</v>
      </c>
      <c r="N3" s="105" t="str">
        <f>IF(N95=4,-Popolazione!L3,"-")</f>
        <v>-</v>
      </c>
      <c r="O3" s="105" t="str">
        <f>IF(O95=4,-Popolazione!M3,"-")</f>
        <v>-</v>
      </c>
      <c r="P3" s="105" t="str">
        <f>IF(P95=4,-Popolazione!N3,"-")</f>
        <v>-</v>
      </c>
      <c r="Q3" s="105" t="str">
        <f>IF(Q95=4,-Popolazione!O3,"-")</f>
        <v>-</v>
      </c>
      <c r="R3" s="105" t="str">
        <f>IF(R95=4,-Popolazione!P3,"-")</f>
        <v>-</v>
      </c>
      <c r="S3" s="105" t="str">
        <f>IF(S95=4,-Popolazione!Q3,"-")</f>
        <v>-</v>
      </c>
      <c r="T3" s="105" t="str">
        <f>IF(T95=4,-Popolazione!R3,"-")</f>
        <v>-</v>
      </c>
      <c r="U3" s="105" t="str">
        <f>IF(U95=4,-Popolazione!S3,"-")</f>
        <v>-</v>
      </c>
    </row>
    <row r="4" spans="2:21" x14ac:dyDescent="0.3">
      <c r="B4" s="11" t="s">
        <v>8</v>
      </c>
      <c r="C4" s="30">
        <f t="shared" si="0"/>
        <v>-226409</v>
      </c>
      <c r="D4" s="26"/>
      <c r="E4" s="105">
        <f>IF(E95=4,-Popolazione!C4,"-")</f>
        <v>-226409</v>
      </c>
      <c r="F4" s="105" t="str">
        <f>IF(F95=4,-Popolazione!D4,"-")</f>
        <v>-</v>
      </c>
      <c r="G4" s="105" t="str">
        <f>IF(G95=4,-Popolazione!E4,"-")</f>
        <v>-</v>
      </c>
      <c r="H4" s="105" t="str">
        <f>IF(H95=4,-Popolazione!F4,"-")</f>
        <v>-</v>
      </c>
      <c r="I4" s="105" t="str">
        <f>IF(I95=4,-Popolazione!G4,"-")</f>
        <v>-</v>
      </c>
      <c r="J4" s="105" t="str">
        <f>IF(J95=4,-Popolazione!H4,"-")</f>
        <v>-</v>
      </c>
      <c r="K4" s="105" t="str">
        <f>IF(K95=4,-Popolazione!I4,"-")</f>
        <v>-</v>
      </c>
      <c r="L4" s="105" t="str">
        <f>IF(L95=4,-Popolazione!J4,"-")</f>
        <v>-</v>
      </c>
      <c r="M4" s="105" t="str">
        <f>IF(M95=4,-Popolazione!K4,"-")</f>
        <v>-</v>
      </c>
      <c r="N4" s="105" t="str">
        <f>IF(N95=4,-Popolazione!L4,"-")</f>
        <v>-</v>
      </c>
      <c r="O4" s="105" t="str">
        <f>IF(O95=4,-Popolazione!M4,"-")</f>
        <v>-</v>
      </c>
      <c r="P4" s="105" t="str">
        <f>IF(P95=4,-Popolazione!N4,"-")</f>
        <v>-</v>
      </c>
      <c r="Q4" s="105" t="str">
        <f>IF(Q95=4,-Popolazione!O4,"-")</f>
        <v>-</v>
      </c>
      <c r="R4" s="105" t="str">
        <f>IF(R95=4,-Popolazione!P4,"-")</f>
        <v>-</v>
      </c>
      <c r="S4" s="105" t="str">
        <f>IF(S95=4,-Popolazione!Q4,"-")</f>
        <v>-</v>
      </c>
      <c r="T4" s="105" t="str">
        <f>IF(T95=4,-Popolazione!R4,"-")</f>
        <v>-</v>
      </c>
      <c r="U4" s="105" t="str">
        <f>IF(U95=4,-Popolazione!S4,"-")</f>
        <v>-</v>
      </c>
    </row>
    <row r="5" spans="2:21" x14ac:dyDescent="0.3">
      <c r="B5" s="12" t="s">
        <v>9</v>
      </c>
      <c r="C5" s="30">
        <f t="shared" si="0"/>
        <v>-220562</v>
      </c>
      <c r="D5" s="18"/>
      <c r="E5" s="105">
        <f>IF(E95=4,-Popolazione!C5,"-")</f>
        <v>-220562</v>
      </c>
      <c r="F5" s="105" t="str">
        <f>IF(F95=4,-Popolazione!D5,"-")</f>
        <v>-</v>
      </c>
      <c r="G5" s="105" t="str">
        <f>IF(G95=4,-Popolazione!E5,"-")</f>
        <v>-</v>
      </c>
      <c r="H5" s="105" t="str">
        <f>IF(H95=4,-Popolazione!F5,"-")</f>
        <v>-</v>
      </c>
      <c r="I5" s="105" t="str">
        <f>IF(I95=4,-Popolazione!G5,"-")</f>
        <v>-</v>
      </c>
      <c r="J5" s="105" t="str">
        <f>IF(J95=4,-Popolazione!H5,"-")</f>
        <v>-</v>
      </c>
      <c r="K5" s="105" t="str">
        <f>IF(K95=4,-Popolazione!I5,"-")</f>
        <v>-</v>
      </c>
      <c r="L5" s="105" t="str">
        <f>IF(L95=4,-Popolazione!J5,"-")</f>
        <v>-</v>
      </c>
      <c r="M5" s="105" t="str">
        <f>IF(M95=4,-Popolazione!K5,"-")</f>
        <v>-</v>
      </c>
      <c r="N5" s="105" t="str">
        <f>IF(N95=4,-Popolazione!L5,"-")</f>
        <v>-</v>
      </c>
      <c r="O5" s="105" t="str">
        <f>IF(O95=4,-Popolazione!M5,"-")</f>
        <v>-</v>
      </c>
      <c r="P5" s="105" t="str">
        <f>IF(P95=4,-Popolazione!N5,"-")</f>
        <v>-</v>
      </c>
      <c r="Q5" s="105" t="str">
        <f>IF(Q95=4,-Popolazione!O5,"-")</f>
        <v>-</v>
      </c>
      <c r="R5" s="105" t="str">
        <f>IF(R95=4,-Popolazione!P5,"-")</f>
        <v>-</v>
      </c>
      <c r="S5" s="105" t="str">
        <f>IF(S95=4,-Popolazione!Q5,"-")</f>
        <v>-</v>
      </c>
      <c r="T5" s="105" t="str">
        <f>IF(T95=4,-Popolazione!R5,"-")</f>
        <v>-</v>
      </c>
      <c r="U5" s="105" t="str">
        <f>IF(U95=4,-Popolazione!S5,"-")</f>
        <v>-</v>
      </c>
    </row>
    <row r="6" spans="2:21" x14ac:dyDescent="0.3">
      <c r="B6" s="4" t="s">
        <v>0</v>
      </c>
      <c r="C6" s="30">
        <f t="shared" si="0"/>
        <v>-216228</v>
      </c>
      <c r="D6" s="16"/>
      <c r="E6" s="105">
        <f>IF(E95=4,-Popolazione!C6,"-")</f>
        <v>-216228</v>
      </c>
      <c r="F6" s="105" t="str">
        <f>IF(F95=4,-Popolazione!D6,"-")</f>
        <v>-</v>
      </c>
      <c r="G6" s="105" t="str">
        <f>IF(G95=4,-Popolazione!E6,"-")</f>
        <v>-</v>
      </c>
      <c r="H6" s="105" t="str">
        <f>IF(H95=4,-Popolazione!F6,"-")</f>
        <v>-</v>
      </c>
      <c r="I6" s="105" t="str">
        <f>IF(I95=4,-Popolazione!G6,"-")</f>
        <v>-</v>
      </c>
      <c r="J6" s="105" t="str">
        <f>IF(J95=4,-Popolazione!H6,"-")</f>
        <v>-</v>
      </c>
      <c r="K6" s="105" t="str">
        <f>IF(K95=4,-Popolazione!I6,"-")</f>
        <v>-</v>
      </c>
      <c r="L6" s="105" t="str">
        <f>IF(L95=4,-Popolazione!J6,"-")</f>
        <v>-</v>
      </c>
      <c r="M6" s="105" t="str">
        <f>IF(M95=4,-Popolazione!K6,"-")</f>
        <v>-</v>
      </c>
      <c r="N6" s="105" t="str">
        <f>IF(N95=4,-Popolazione!L6,"-")</f>
        <v>-</v>
      </c>
      <c r="O6" s="105" t="str">
        <f>IF(O95=4,-Popolazione!M6,"-")</f>
        <v>-</v>
      </c>
      <c r="P6" s="105" t="str">
        <f>IF(P95=4,-Popolazione!N6,"-")</f>
        <v>-</v>
      </c>
      <c r="Q6" s="105" t="str">
        <f>IF(Q95=4,-Popolazione!O6,"-")</f>
        <v>-</v>
      </c>
      <c r="R6" s="105" t="str">
        <f>IF(R95=4,-Popolazione!P6,"-")</f>
        <v>-</v>
      </c>
      <c r="S6" s="105" t="str">
        <f>IF(S95=4,-Popolazione!Q6,"-")</f>
        <v>-</v>
      </c>
      <c r="T6" s="105" t="str">
        <f>IF(T95=4,-Popolazione!R6,"-")</f>
        <v>-</v>
      </c>
      <c r="U6" s="105" t="str">
        <f>IF(U95=4,-Popolazione!S6,"-")</f>
        <v>-</v>
      </c>
    </row>
    <row r="7" spans="2:21" x14ac:dyDescent="0.3">
      <c r="B7" s="4" t="s">
        <v>1</v>
      </c>
      <c r="C7" s="30">
        <f t="shared" si="0"/>
        <v>-247027</v>
      </c>
      <c r="D7" s="16"/>
      <c r="E7" s="105">
        <f>IF(E95=4,-Popolazione!C7,"-")</f>
        <v>-247027</v>
      </c>
      <c r="F7" s="105" t="str">
        <f>IF(F95=4,-Popolazione!D7,"-")</f>
        <v>-</v>
      </c>
      <c r="G7" s="105" t="str">
        <f>IF(G95=4,-Popolazione!E7,"-")</f>
        <v>-</v>
      </c>
      <c r="H7" s="105" t="str">
        <f>IF(H95=4,-Popolazione!F7,"-")</f>
        <v>-</v>
      </c>
      <c r="I7" s="105" t="str">
        <f>IF(I95=4,-Popolazione!G7,"-")</f>
        <v>-</v>
      </c>
      <c r="J7" s="105" t="str">
        <f>IF(J95=4,-Popolazione!H7,"-")</f>
        <v>-</v>
      </c>
      <c r="K7" s="105" t="str">
        <f>IF(K95=4,-Popolazione!I7,"-")</f>
        <v>-</v>
      </c>
      <c r="L7" s="105" t="str">
        <f>IF(L95=4,-Popolazione!J7,"-")</f>
        <v>-</v>
      </c>
      <c r="M7" s="105" t="str">
        <f>IF(M95=4,-Popolazione!K7,"-")</f>
        <v>-</v>
      </c>
      <c r="N7" s="105" t="str">
        <f>IF(N95=4,-Popolazione!L7,"-")</f>
        <v>-</v>
      </c>
      <c r="O7" s="105" t="str">
        <f>IF(O95=4,-Popolazione!M7,"-")</f>
        <v>-</v>
      </c>
      <c r="P7" s="105" t="str">
        <f>IF(P95=4,-Popolazione!N7,"-")</f>
        <v>-</v>
      </c>
      <c r="Q7" s="105" t="str">
        <f>IF(Q95=4,-Popolazione!O7,"-")</f>
        <v>-</v>
      </c>
      <c r="R7" s="105" t="str">
        <f>IF(R95=4,-Popolazione!P7,"-")</f>
        <v>-</v>
      </c>
      <c r="S7" s="105" t="str">
        <f>IF(S95=4,-Popolazione!Q7,"-")</f>
        <v>-</v>
      </c>
      <c r="T7" s="105" t="str">
        <f>IF(T95=4,-Popolazione!R7,"-")</f>
        <v>-</v>
      </c>
      <c r="U7" s="105" t="str">
        <f>IF(U95=4,-Popolazione!S7,"-")</f>
        <v>-</v>
      </c>
    </row>
    <row r="8" spans="2:21" x14ac:dyDescent="0.3">
      <c r="B8" s="4" t="s">
        <v>2</v>
      </c>
      <c r="C8" s="30">
        <f t="shared" si="0"/>
        <v>-284900</v>
      </c>
      <c r="D8" s="16"/>
      <c r="E8" s="105">
        <f>IF(E95=4,-Popolazione!C8,"-")</f>
        <v>-284900</v>
      </c>
      <c r="F8" s="105" t="str">
        <f>IF(F95=4,-Popolazione!D8,"-")</f>
        <v>-</v>
      </c>
      <c r="G8" s="105" t="str">
        <f>IF(G95=4,-Popolazione!E8,"-")</f>
        <v>-</v>
      </c>
      <c r="H8" s="105" t="str">
        <f>IF(H95=4,-Popolazione!F8,"-")</f>
        <v>-</v>
      </c>
      <c r="I8" s="105" t="str">
        <f>IF(I95=4,-Popolazione!G8,"-")</f>
        <v>-</v>
      </c>
      <c r="J8" s="105" t="str">
        <f>IF(J95=4,-Popolazione!H8,"-")</f>
        <v>-</v>
      </c>
      <c r="K8" s="105" t="str">
        <f>IF(K95=4,-Popolazione!I8,"-")</f>
        <v>-</v>
      </c>
      <c r="L8" s="105" t="str">
        <f>IF(L95=4,-Popolazione!J8,"-")</f>
        <v>-</v>
      </c>
      <c r="M8" s="105" t="str">
        <f>IF(M95=4,-Popolazione!K8,"-")</f>
        <v>-</v>
      </c>
      <c r="N8" s="105" t="str">
        <f>IF(N95=4,-Popolazione!L8,"-")</f>
        <v>-</v>
      </c>
      <c r="O8" s="105" t="str">
        <f>IF(O95=4,-Popolazione!M8,"-")</f>
        <v>-</v>
      </c>
      <c r="P8" s="105" t="str">
        <f>IF(P95=4,-Popolazione!N8,"-")</f>
        <v>-</v>
      </c>
      <c r="Q8" s="105" t="str">
        <f>IF(Q95=4,-Popolazione!O8,"-")</f>
        <v>-</v>
      </c>
      <c r="R8" s="105" t="str">
        <f>IF(R95=4,-Popolazione!P8,"-")</f>
        <v>-</v>
      </c>
      <c r="S8" s="105" t="str">
        <f>IF(S95=4,-Popolazione!Q8,"-")</f>
        <v>-</v>
      </c>
      <c r="T8" s="105" t="str">
        <f>IF(T95=4,-Popolazione!R8,"-")</f>
        <v>-</v>
      </c>
      <c r="U8" s="105" t="str">
        <f>IF(U95=4,-Popolazione!S8,"-")</f>
        <v>-</v>
      </c>
    </row>
    <row r="9" spans="2:21" x14ac:dyDescent="0.3">
      <c r="B9" s="4" t="s">
        <v>3</v>
      </c>
      <c r="C9" s="30">
        <f t="shared" si="0"/>
        <v>-313683</v>
      </c>
      <c r="D9" s="16"/>
      <c r="E9" s="105">
        <f>IF(E95=4,-Popolazione!C9,"-")</f>
        <v>-313683</v>
      </c>
      <c r="F9" s="105" t="str">
        <f>IF(F95=4,-Popolazione!D9,"-")</f>
        <v>-</v>
      </c>
      <c r="G9" s="105" t="str">
        <f>IF(G95=4,-Popolazione!E9,"-")</f>
        <v>-</v>
      </c>
      <c r="H9" s="105" t="str">
        <f>IF(H95=4,-Popolazione!F9,"-")</f>
        <v>-</v>
      </c>
      <c r="I9" s="105" t="str">
        <f>IF(I95=4,-Popolazione!G9,"-")</f>
        <v>-</v>
      </c>
      <c r="J9" s="105" t="str">
        <f>IF(J95=4,-Popolazione!H9,"-")</f>
        <v>-</v>
      </c>
      <c r="K9" s="105" t="str">
        <f>IF(K95=4,-Popolazione!I9,"-")</f>
        <v>-</v>
      </c>
      <c r="L9" s="105" t="str">
        <f>IF(L95=4,-Popolazione!J9,"-")</f>
        <v>-</v>
      </c>
      <c r="M9" s="105" t="str">
        <f>IF(M95=4,-Popolazione!K9,"-")</f>
        <v>-</v>
      </c>
      <c r="N9" s="105" t="str">
        <f>IF(N95=4,-Popolazione!L9,"-")</f>
        <v>-</v>
      </c>
      <c r="O9" s="105" t="str">
        <f>IF(O95=4,-Popolazione!M9,"-")</f>
        <v>-</v>
      </c>
      <c r="P9" s="105" t="str">
        <f>IF(P95=4,-Popolazione!N9,"-")</f>
        <v>-</v>
      </c>
      <c r="Q9" s="105" t="str">
        <f>IF(Q95=4,-Popolazione!O9,"-")</f>
        <v>-</v>
      </c>
      <c r="R9" s="105" t="str">
        <f>IF(R95=4,-Popolazione!P9,"-")</f>
        <v>-</v>
      </c>
      <c r="S9" s="105" t="str">
        <f>IF(S95=4,-Popolazione!Q9,"-")</f>
        <v>-</v>
      </c>
      <c r="T9" s="105" t="str">
        <f>IF(T95=4,-Popolazione!R9,"-")</f>
        <v>-</v>
      </c>
      <c r="U9" s="105" t="str">
        <f>IF(U95=4,-Popolazione!S9,"-")</f>
        <v>-</v>
      </c>
    </row>
    <row r="10" spans="2:21" x14ac:dyDescent="0.3">
      <c r="B10" s="4" t="s">
        <v>4</v>
      </c>
      <c r="C10" s="30">
        <f t="shared" si="0"/>
        <v>-314591</v>
      </c>
      <c r="D10" s="16"/>
      <c r="E10" s="105">
        <f>IF(E95=4,-Popolazione!C10,"-")</f>
        <v>-314591</v>
      </c>
      <c r="F10" s="105" t="str">
        <f>IF(F95=4,-Popolazione!D10,"-")</f>
        <v>-</v>
      </c>
      <c r="G10" s="105" t="str">
        <f>IF(G95=4,-Popolazione!E10,"-")</f>
        <v>-</v>
      </c>
      <c r="H10" s="105" t="str">
        <f>IF(H95=4,-Popolazione!F10,"-")</f>
        <v>-</v>
      </c>
      <c r="I10" s="105" t="str">
        <f>IF(I95=4,-Popolazione!G10,"-")</f>
        <v>-</v>
      </c>
      <c r="J10" s="105" t="str">
        <f>IF(J95=4,-Popolazione!H10,"-")</f>
        <v>-</v>
      </c>
      <c r="K10" s="105" t="str">
        <f>IF(K95=4,-Popolazione!I10,"-")</f>
        <v>-</v>
      </c>
      <c r="L10" s="105" t="str">
        <f>IF(L95=4,-Popolazione!J10,"-")</f>
        <v>-</v>
      </c>
      <c r="M10" s="105" t="str">
        <f>IF(M95=4,-Popolazione!K10,"-")</f>
        <v>-</v>
      </c>
      <c r="N10" s="105" t="str">
        <f>IF(N95=4,-Popolazione!L10,"-")</f>
        <v>-</v>
      </c>
      <c r="O10" s="105" t="str">
        <f>IF(O95=4,-Popolazione!M10,"-")</f>
        <v>-</v>
      </c>
      <c r="P10" s="105" t="str">
        <f>IF(P95=4,-Popolazione!N10,"-")</f>
        <v>-</v>
      </c>
      <c r="Q10" s="105" t="str">
        <f>IF(Q95=4,-Popolazione!O10,"-")</f>
        <v>-</v>
      </c>
      <c r="R10" s="105" t="str">
        <f>IF(R95=4,-Popolazione!P10,"-")</f>
        <v>-</v>
      </c>
      <c r="S10" s="105" t="str">
        <f>IF(S95=4,-Popolazione!Q10,"-")</f>
        <v>-</v>
      </c>
      <c r="T10" s="105" t="str">
        <f>IF(T95=4,-Popolazione!R10,"-")</f>
        <v>-</v>
      </c>
      <c r="U10" s="105" t="str">
        <f>IF(U95=4,-Popolazione!S10,"-")</f>
        <v>-</v>
      </c>
    </row>
    <row r="11" spans="2:21" x14ac:dyDescent="0.3">
      <c r="B11" s="4" t="s">
        <v>5</v>
      </c>
      <c r="C11" s="30">
        <f t="shared" si="0"/>
        <v>-301811</v>
      </c>
      <c r="D11" s="16"/>
      <c r="E11" s="105">
        <f>IF(E95=4,-Popolazione!C11,"-")</f>
        <v>-301811</v>
      </c>
      <c r="F11" s="105" t="str">
        <f>IF(F95=4,-Popolazione!D11,"-")</f>
        <v>-</v>
      </c>
      <c r="G11" s="105" t="str">
        <f>IF(G95=4,-Popolazione!E11,"-")</f>
        <v>-</v>
      </c>
      <c r="H11" s="105" t="str">
        <f>IF(H95=4,-Popolazione!F11,"-")</f>
        <v>-</v>
      </c>
      <c r="I11" s="105" t="str">
        <f>IF(I95=4,-Popolazione!G11,"-")</f>
        <v>-</v>
      </c>
      <c r="J11" s="105" t="str">
        <f>IF(J95=4,-Popolazione!H11,"-")</f>
        <v>-</v>
      </c>
      <c r="K11" s="105" t="str">
        <f>IF(K95=4,-Popolazione!I11,"-")</f>
        <v>-</v>
      </c>
      <c r="L11" s="105" t="str">
        <f>IF(L95=4,-Popolazione!J11,"-")</f>
        <v>-</v>
      </c>
      <c r="M11" s="105" t="str">
        <f>IF(M95=4,-Popolazione!K11,"-")</f>
        <v>-</v>
      </c>
      <c r="N11" s="105" t="str">
        <f>IF(N95=4,-Popolazione!L11,"-")</f>
        <v>-</v>
      </c>
      <c r="O11" s="105" t="str">
        <f>IF(O95=4,-Popolazione!M11,"-")</f>
        <v>-</v>
      </c>
      <c r="P11" s="105" t="str">
        <f>IF(P95=4,-Popolazione!N11,"-")</f>
        <v>-</v>
      </c>
      <c r="Q11" s="105" t="str">
        <f>IF(Q95=4,-Popolazione!O11,"-")</f>
        <v>-</v>
      </c>
      <c r="R11" s="105" t="str">
        <f>IF(R95=4,-Popolazione!P11,"-")</f>
        <v>-</v>
      </c>
      <c r="S11" s="105" t="str">
        <f>IF(S95=4,-Popolazione!Q11,"-")</f>
        <v>-</v>
      </c>
      <c r="T11" s="105" t="str">
        <f>IF(T95=4,-Popolazione!R11,"-")</f>
        <v>-</v>
      </c>
      <c r="U11" s="105" t="str">
        <f>IF(U95=4,-Popolazione!S11,"-")</f>
        <v>-</v>
      </c>
    </row>
    <row r="12" spans="2:21" x14ac:dyDescent="0.3">
      <c r="B12" s="4" t="s">
        <v>6</v>
      </c>
      <c r="C12" s="30">
        <f t="shared" si="0"/>
        <v>-302514</v>
      </c>
      <c r="D12" s="16"/>
      <c r="E12" s="105">
        <f>IF(E95=4,-Popolazione!C12,"-")</f>
        <v>-302514</v>
      </c>
      <c r="F12" s="105" t="str">
        <f>IF(F95=4,-Popolazione!D12,"-")</f>
        <v>-</v>
      </c>
      <c r="G12" s="105" t="str">
        <f>IF(G95=4,-Popolazione!E12,"-")</f>
        <v>-</v>
      </c>
      <c r="H12" s="105" t="str">
        <f>IF(H95=4,-Popolazione!F12,"-")</f>
        <v>-</v>
      </c>
      <c r="I12" s="105" t="str">
        <f>IF(I95=4,-Popolazione!G12,"-")</f>
        <v>-</v>
      </c>
      <c r="J12" s="105" t="str">
        <f>IF(J95=4,-Popolazione!H12,"-")</f>
        <v>-</v>
      </c>
      <c r="K12" s="105" t="str">
        <f>IF(K95=4,-Popolazione!I12,"-")</f>
        <v>-</v>
      </c>
      <c r="L12" s="105" t="str">
        <f>IF(L95=4,-Popolazione!J12,"-")</f>
        <v>-</v>
      </c>
      <c r="M12" s="105" t="str">
        <f>IF(M95=4,-Popolazione!K12,"-")</f>
        <v>-</v>
      </c>
      <c r="N12" s="105" t="str">
        <f>IF(N95=4,-Popolazione!L12,"-")</f>
        <v>-</v>
      </c>
      <c r="O12" s="105" t="str">
        <f>IF(O95=4,-Popolazione!M12,"-")</f>
        <v>-</v>
      </c>
      <c r="P12" s="105" t="str">
        <f>IF(P95=4,-Popolazione!N12,"-")</f>
        <v>-</v>
      </c>
      <c r="Q12" s="105" t="str">
        <f>IF(Q95=4,-Popolazione!O12,"-")</f>
        <v>-</v>
      </c>
      <c r="R12" s="105" t="str">
        <f>IF(R95=4,-Popolazione!P12,"-")</f>
        <v>-</v>
      </c>
      <c r="S12" s="105" t="str">
        <f>IF(S95=4,-Popolazione!Q12,"-")</f>
        <v>-</v>
      </c>
      <c r="T12" s="105" t="str">
        <f>IF(T95=4,-Popolazione!R12,"-")</f>
        <v>-</v>
      </c>
      <c r="U12" s="105" t="str">
        <f>IF(U95=4,-Popolazione!S12,"-")</f>
        <v>-</v>
      </c>
    </row>
    <row r="13" spans="2:21" x14ac:dyDescent="0.3">
      <c r="B13" s="4" t="s">
        <v>10</v>
      </c>
      <c r="C13" s="30">
        <f t="shared" si="0"/>
        <v>-328949</v>
      </c>
      <c r="D13" s="16"/>
      <c r="E13" s="105">
        <f>IF(E95=4,-Popolazione!C13,"-")</f>
        <v>-328949</v>
      </c>
      <c r="F13" s="105" t="str">
        <f>IF(F95=4,-Popolazione!D13,"-")</f>
        <v>-</v>
      </c>
      <c r="G13" s="105" t="str">
        <f>IF(G95=4,-Popolazione!E13,"-")</f>
        <v>-</v>
      </c>
      <c r="H13" s="105" t="str">
        <f>IF(H95=4,-Popolazione!F13,"-")</f>
        <v>-</v>
      </c>
      <c r="I13" s="105" t="str">
        <f>IF(I95=4,-Popolazione!G13,"-")</f>
        <v>-</v>
      </c>
      <c r="J13" s="105" t="str">
        <f>IF(J95=4,-Popolazione!H13,"-")</f>
        <v>-</v>
      </c>
      <c r="K13" s="105" t="str">
        <f>IF(K95=4,-Popolazione!I13,"-")</f>
        <v>-</v>
      </c>
      <c r="L13" s="105" t="str">
        <f>IF(L95=4,-Popolazione!J13,"-")</f>
        <v>-</v>
      </c>
      <c r="M13" s="105" t="str">
        <f>IF(M95=4,-Popolazione!K13,"-")</f>
        <v>-</v>
      </c>
      <c r="N13" s="105" t="str">
        <f>IF(N95=4,-Popolazione!L13,"-")</f>
        <v>-</v>
      </c>
      <c r="O13" s="105" t="str">
        <f>IF(O95=4,-Popolazione!M13,"-")</f>
        <v>-</v>
      </c>
      <c r="P13" s="105" t="str">
        <f>IF(P95=4,-Popolazione!N13,"-")</f>
        <v>-</v>
      </c>
      <c r="Q13" s="105" t="str">
        <f>IF(Q95=4,-Popolazione!O13,"-")</f>
        <v>-</v>
      </c>
      <c r="R13" s="105" t="str">
        <f>IF(R95=4,-Popolazione!P13,"-")</f>
        <v>-</v>
      </c>
      <c r="S13" s="105" t="str">
        <f>IF(S95=4,-Popolazione!Q13,"-")</f>
        <v>-</v>
      </c>
      <c r="T13" s="105" t="str">
        <f>IF(T95=4,-Popolazione!R13,"-")</f>
        <v>-</v>
      </c>
      <c r="U13" s="105" t="str">
        <f>IF(U95=4,-Popolazione!S13,"-")</f>
        <v>-</v>
      </c>
    </row>
    <row r="14" spans="2:21" x14ac:dyDescent="0.3">
      <c r="B14" s="4" t="s">
        <v>11</v>
      </c>
      <c r="C14" s="30">
        <f t="shared" si="0"/>
        <v>-325419</v>
      </c>
      <c r="D14" s="16"/>
      <c r="E14" s="105">
        <f>IF(E95=4,-Popolazione!C14,"-")</f>
        <v>-325419</v>
      </c>
      <c r="F14" s="105" t="str">
        <f>IF(F95=4,-Popolazione!D14,"-")</f>
        <v>-</v>
      </c>
      <c r="G14" s="105" t="str">
        <f>IF(G95=4,-Popolazione!E14,"-")</f>
        <v>-</v>
      </c>
      <c r="H14" s="105" t="str">
        <f>IF(H95=4,-Popolazione!F14,"-")</f>
        <v>-</v>
      </c>
      <c r="I14" s="105" t="str">
        <f>IF(I95=4,-Popolazione!G14,"-")</f>
        <v>-</v>
      </c>
      <c r="J14" s="105" t="str">
        <f>IF(J95=4,-Popolazione!H14,"-")</f>
        <v>-</v>
      </c>
      <c r="K14" s="105" t="str">
        <f>IF(K95=4,-Popolazione!I14,"-")</f>
        <v>-</v>
      </c>
      <c r="L14" s="105" t="str">
        <f>IF(L95=4,-Popolazione!J14,"-")</f>
        <v>-</v>
      </c>
      <c r="M14" s="105" t="str">
        <f>IF(M95=4,-Popolazione!K14,"-")</f>
        <v>-</v>
      </c>
      <c r="N14" s="105" t="str">
        <f>IF(N95=4,-Popolazione!L14,"-")</f>
        <v>-</v>
      </c>
      <c r="O14" s="105" t="str">
        <f>IF(O95=4,-Popolazione!M14,"-")</f>
        <v>-</v>
      </c>
      <c r="P14" s="105" t="str">
        <f>IF(P95=4,-Popolazione!N14,"-")</f>
        <v>-</v>
      </c>
      <c r="Q14" s="105" t="str">
        <f>IF(Q95=4,-Popolazione!O14,"-")</f>
        <v>-</v>
      </c>
      <c r="R14" s="105" t="str">
        <f>IF(R95=4,-Popolazione!P14,"-")</f>
        <v>-</v>
      </c>
      <c r="S14" s="105" t="str">
        <f>IF(S95=4,-Popolazione!Q14,"-")</f>
        <v>-</v>
      </c>
      <c r="T14" s="105" t="str">
        <f>IF(T95=4,-Popolazione!R14,"-")</f>
        <v>-</v>
      </c>
      <c r="U14" s="105" t="str">
        <f>IF(U95=4,-Popolazione!S14,"-")</f>
        <v>-</v>
      </c>
    </row>
    <row r="15" spans="2:21" x14ac:dyDescent="0.3">
      <c r="B15" s="4" t="s">
        <v>12</v>
      </c>
      <c r="C15" s="30">
        <f t="shared" si="0"/>
        <v>-265775</v>
      </c>
      <c r="D15" s="16"/>
      <c r="E15" s="105">
        <f>IF(E95=4,-Popolazione!C15,"-")</f>
        <v>-265775</v>
      </c>
      <c r="F15" s="105" t="str">
        <f>IF(F95=4,-Popolazione!D15,"-")</f>
        <v>-</v>
      </c>
      <c r="G15" s="105" t="str">
        <f>IF(G95=4,-Popolazione!E15,"-")</f>
        <v>-</v>
      </c>
      <c r="H15" s="105" t="str">
        <f>IF(H95=4,-Popolazione!F15,"-")</f>
        <v>-</v>
      </c>
      <c r="I15" s="105" t="str">
        <f>IF(I95=4,-Popolazione!G15,"-")</f>
        <v>-</v>
      </c>
      <c r="J15" s="105" t="str">
        <f>IF(J95=4,-Popolazione!H15,"-")</f>
        <v>-</v>
      </c>
      <c r="K15" s="105" t="str">
        <f>IF(K95=4,-Popolazione!I15,"-")</f>
        <v>-</v>
      </c>
      <c r="L15" s="105" t="str">
        <f>IF(L95=4,-Popolazione!J15,"-")</f>
        <v>-</v>
      </c>
      <c r="M15" s="105" t="str">
        <f>IF(M95=4,-Popolazione!K15,"-")</f>
        <v>-</v>
      </c>
      <c r="N15" s="105" t="str">
        <f>IF(N95=4,-Popolazione!L15,"-")</f>
        <v>-</v>
      </c>
      <c r="O15" s="105" t="str">
        <f>IF(O95=4,-Popolazione!M15,"-")</f>
        <v>-</v>
      </c>
      <c r="P15" s="105" t="str">
        <f>IF(P95=4,-Popolazione!N15,"-")</f>
        <v>-</v>
      </c>
      <c r="Q15" s="105" t="str">
        <f>IF(Q95=4,-Popolazione!O15,"-")</f>
        <v>-</v>
      </c>
      <c r="R15" s="105" t="str">
        <f>IF(R95=4,-Popolazione!P15,"-")</f>
        <v>-</v>
      </c>
      <c r="S15" s="105" t="str">
        <f>IF(S95=4,-Popolazione!Q15,"-")</f>
        <v>-</v>
      </c>
      <c r="T15" s="105" t="str">
        <f>IF(T95=4,-Popolazione!R15,"-")</f>
        <v>-</v>
      </c>
      <c r="U15" s="105" t="str">
        <f>IF(U95=4,-Popolazione!S15,"-")</f>
        <v>-</v>
      </c>
    </row>
    <row r="16" spans="2:21" x14ac:dyDescent="0.3">
      <c r="B16" s="4" t="s">
        <v>13</v>
      </c>
      <c r="C16" s="30">
        <f t="shared" si="0"/>
        <v>-210196</v>
      </c>
      <c r="D16" s="16"/>
      <c r="E16" s="105">
        <f>IF(E95=4,-Popolazione!C16,"-")</f>
        <v>-210196</v>
      </c>
      <c r="F16" s="105" t="str">
        <f>IF(F95=4,-Popolazione!D16,"-")</f>
        <v>-</v>
      </c>
      <c r="G16" s="105" t="str">
        <f>IF(G95=4,-Popolazione!E16,"-")</f>
        <v>-</v>
      </c>
      <c r="H16" s="105" t="str">
        <f>IF(H95=4,-Popolazione!F16,"-")</f>
        <v>-</v>
      </c>
      <c r="I16" s="105" t="str">
        <f>IF(I95=4,-Popolazione!G16,"-")</f>
        <v>-</v>
      </c>
      <c r="J16" s="105" t="str">
        <f>IF(J95=4,-Popolazione!H16,"-")</f>
        <v>-</v>
      </c>
      <c r="K16" s="105" t="str">
        <f>IF(K95=4,-Popolazione!I16,"-")</f>
        <v>-</v>
      </c>
      <c r="L16" s="105" t="str">
        <f>IF(L95=4,-Popolazione!J16,"-")</f>
        <v>-</v>
      </c>
      <c r="M16" s="105" t="str">
        <f>IF(M95=4,-Popolazione!K16,"-")</f>
        <v>-</v>
      </c>
      <c r="N16" s="105" t="str">
        <f>IF(N95=4,-Popolazione!L16,"-")</f>
        <v>-</v>
      </c>
      <c r="O16" s="105" t="str">
        <f>IF(O95=4,-Popolazione!M16,"-")</f>
        <v>-</v>
      </c>
      <c r="P16" s="105" t="str">
        <f>IF(P95=4,-Popolazione!N16,"-")</f>
        <v>-</v>
      </c>
      <c r="Q16" s="105" t="str">
        <f>IF(Q95=4,-Popolazione!O16,"-")</f>
        <v>-</v>
      </c>
      <c r="R16" s="105" t="str">
        <f>IF(R95=4,-Popolazione!P16,"-")</f>
        <v>-</v>
      </c>
      <c r="S16" s="105" t="str">
        <f>IF(S95=4,-Popolazione!Q16,"-")</f>
        <v>-</v>
      </c>
      <c r="T16" s="105" t="str">
        <f>IF(T95=4,-Popolazione!R16,"-")</f>
        <v>-</v>
      </c>
      <c r="U16" s="105" t="str">
        <f>IF(U95=4,-Popolazione!S16,"-")</f>
        <v>-</v>
      </c>
    </row>
    <row r="17" spans="2:21" x14ac:dyDescent="0.3">
      <c r="B17" s="4" t="s">
        <v>14</v>
      </c>
      <c r="C17" s="30">
        <f t="shared" si="0"/>
        <v>-190316</v>
      </c>
      <c r="D17" s="16"/>
      <c r="E17" s="105">
        <f>IF(E95=4,-Popolazione!C17,"-")</f>
        <v>-190316</v>
      </c>
      <c r="F17" s="105" t="str">
        <f>IF(F95=4,-Popolazione!D17,"-")</f>
        <v>-</v>
      </c>
      <c r="G17" s="105" t="str">
        <f>IF(G95=4,-Popolazione!E17,"-")</f>
        <v>-</v>
      </c>
      <c r="H17" s="105" t="str">
        <f>IF(H95=4,-Popolazione!F17,"-")</f>
        <v>-</v>
      </c>
      <c r="I17" s="105" t="str">
        <f>IF(I95=4,-Popolazione!G17,"-")</f>
        <v>-</v>
      </c>
      <c r="J17" s="105" t="str">
        <f>IF(J95=4,-Popolazione!H17,"-")</f>
        <v>-</v>
      </c>
      <c r="K17" s="105" t="str">
        <f>IF(K95=4,-Popolazione!I17,"-")</f>
        <v>-</v>
      </c>
      <c r="L17" s="105" t="str">
        <f>IF(L95=4,-Popolazione!J17,"-")</f>
        <v>-</v>
      </c>
      <c r="M17" s="105" t="str">
        <f>IF(M95=4,-Popolazione!K17,"-")</f>
        <v>-</v>
      </c>
      <c r="N17" s="105" t="str">
        <f>IF(N95=4,-Popolazione!L17,"-")</f>
        <v>-</v>
      </c>
      <c r="O17" s="105" t="str">
        <f>IF(O95=4,-Popolazione!M17,"-")</f>
        <v>-</v>
      </c>
      <c r="P17" s="105" t="str">
        <f>IF(P95=4,-Popolazione!N17,"-")</f>
        <v>-</v>
      </c>
      <c r="Q17" s="105" t="str">
        <f>IF(Q95=4,-Popolazione!O17,"-")</f>
        <v>-</v>
      </c>
      <c r="R17" s="105" t="str">
        <f>IF(R95=4,-Popolazione!P17,"-")</f>
        <v>-</v>
      </c>
      <c r="S17" s="105" t="str">
        <f>IF(S95=4,-Popolazione!Q17,"-")</f>
        <v>-</v>
      </c>
      <c r="T17" s="105" t="str">
        <f>IF(T95=4,-Popolazione!R17,"-")</f>
        <v>-</v>
      </c>
      <c r="U17" s="105" t="str">
        <f>IF(U95=4,-Popolazione!S17,"-")</f>
        <v>-</v>
      </c>
    </row>
    <row r="18" spans="2:21" x14ac:dyDescent="0.3">
      <c r="B18" s="4" t="s">
        <v>15</v>
      </c>
      <c r="C18" s="30">
        <f t="shared" si="0"/>
        <v>-153639</v>
      </c>
      <c r="D18" s="16"/>
      <c r="E18" s="105">
        <f>IF(E95=4,-Popolazione!C18,"-")</f>
        <v>-153639</v>
      </c>
      <c r="F18" s="105" t="str">
        <f>IF(F95=4,-Popolazione!D18,"-")</f>
        <v>-</v>
      </c>
      <c r="G18" s="105" t="str">
        <f>IF(G95=4,-Popolazione!E18,"-")</f>
        <v>-</v>
      </c>
      <c r="H18" s="105" t="str">
        <f>IF(H95=4,-Popolazione!F18,"-")</f>
        <v>-</v>
      </c>
      <c r="I18" s="105" t="str">
        <f>IF(I95=4,-Popolazione!G18,"-")</f>
        <v>-</v>
      </c>
      <c r="J18" s="105" t="str">
        <f>IF(J95=4,-Popolazione!H18,"-")</f>
        <v>-</v>
      </c>
      <c r="K18" s="105" t="str">
        <f>IF(K95=4,-Popolazione!I18,"-")</f>
        <v>-</v>
      </c>
      <c r="L18" s="105" t="str">
        <f>IF(L95=4,-Popolazione!J18,"-")</f>
        <v>-</v>
      </c>
      <c r="M18" s="105" t="str">
        <f>IF(M95=4,-Popolazione!K18,"-")</f>
        <v>-</v>
      </c>
      <c r="N18" s="105" t="str">
        <f>IF(N95=4,-Popolazione!L18,"-")</f>
        <v>-</v>
      </c>
      <c r="O18" s="105" t="str">
        <f>IF(O95=4,-Popolazione!M18,"-")</f>
        <v>-</v>
      </c>
      <c r="P18" s="105" t="str">
        <f>IF(P95=4,-Popolazione!N18,"-")</f>
        <v>-</v>
      </c>
      <c r="Q18" s="105" t="str">
        <f>IF(Q95=4,-Popolazione!O18,"-")</f>
        <v>-</v>
      </c>
      <c r="R18" s="105" t="str">
        <f>IF(R95=4,-Popolazione!P18,"-")</f>
        <v>-</v>
      </c>
      <c r="S18" s="105" t="str">
        <f>IF(S95=4,-Popolazione!Q18,"-")</f>
        <v>-</v>
      </c>
      <c r="T18" s="105" t="str">
        <f>IF(T95=4,-Popolazione!R18,"-")</f>
        <v>-</v>
      </c>
      <c r="U18" s="105" t="str">
        <f>IF(U95=4,-Popolazione!S18,"-")</f>
        <v>-</v>
      </c>
    </row>
    <row r="19" spans="2:21" x14ac:dyDescent="0.3">
      <c r="B19" s="4" t="s">
        <v>16</v>
      </c>
      <c r="C19" s="30">
        <f t="shared" si="0"/>
        <v>-96134</v>
      </c>
      <c r="D19" s="16"/>
      <c r="E19" s="105">
        <f>IF(E95=4,-Popolazione!C19,"-")</f>
        <v>-96134</v>
      </c>
      <c r="F19" s="105" t="str">
        <f>IF(F95=4,-Popolazione!D19,"-")</f>
        <v>-</v>
      </c>
      <c r="G19" s="105" t="str">
        <f>IF(G95=4,-Popolazione!E19,"-")</f>
        <v>-</v>
      </c>
      <c r="H19" s="105" t="str">
        <f>IF(H95=4,-Popolazione!F19,"-")</f>
        <v>-</v>
      </c>
      <c r="I19" s="105" t="str">
        <f>IF(I95=4,-Popolazione!G19,"-")</f>
        <v>-</v>
      </c>
      <c r="J19" s="105" t="str">
        <f>IF(J95=4,-Popolazione!H19,"-")</f>
        <v>-</v>
      </c>
      <c r="K19" s="105" t="str">
        <f>IF(K95=4,-Popolazione!I19,"-")</f>
        <v>-</v>
      </c>
      <c r="L19" s="105" t="str">
        <f>IF(L95=4,-Popolazione!J19,"-")</f>
        <v>-</v>
      </c>
      <c r="M19" s="105" t="str">
        <f>IF(M95=4,-Popolazione!K19,"-")</f>
        <v>-</v>
      </c>
      <c r="N19" s="105" t="str">
        <f>IF(N95=4,-Popolazione!L19,"-")</f>
        <v>-</v>
      </c>
      <c r="O19" s="105" t="str">
        <f>IF(O95=4,-Popolazione!M19,"-")</f>
        <v>-</v>
      </c>
      <c r="P19" s="105" t="str">
        <f>IF(P95=4,-Popolazione!N19,"-")</f>
        <v>-</v>
      </c>
      <c r="Q19" s="105" t="str">
        <f>IF(Q95=4,-Popolazione!O19,"-")</f>
        <v>-</v>
      </c>
      <c r="R19" s="105" t="str">
        <f>IF(R95=4,-Popolazione!P19,"-")</f>
        <v>-</v>
      </c>
      <c r="S19" s="105" t="str">
        <f>IF(S95=4,-Popolazione!Q19,"-")</f>
        <v>-</v>
      </c>
      <c r="T19" s="105" t="str">
        <f>IF(T95=4,-Popolazione!R19,"-")</f>
        <v>-</v>
      </c>
      <c r="U19" s="105" t="str">
        <f>IF(U95=4,-Popolazione!S19,"-")</f>
        <v>-</v>
      </c>
    </row>
    <row r="20" spans="2:21" x14ac:dyDescent="0.3">
      <c r="B20" s="4" t="s">
        <v>17</v>
      </c>
      <c r="C20" s="30">
        <f t="shared" si="0"/>
        <v>-55660</v>
      </c>
      <c r="D20" s="16"/>
      <c r="E20" s="105">
        <f>IF(E95=4,-Popolazione!C20,"-")</f>
        <v>-55660</v>
      </c>
      <c r="F20" s="105" t="str">
        <f>IF(F95=4,-Popolazione!D20,"-")</f>
        <v>-</v>
      </c>
      <c r="G20" s="105" t="str">
        <f>IF(G95=4,-Popolazione!E20,"-")</f>
        <v>-</v>
      </c>
      <c r="H20" s="105" t="str">
        <f>IF(H95=4,-Popolazione!F20,"-")</f>
        <v>-</v>
      </c>
      <c r="I20" s="105" t="str">
        <f>IF(I95=4,-Popolazione!G20,"-")</f>
        <v>-</v>
      </c>
      <c r="J20" s="105" t="str">
        <f>IF(J95=4,-Popolazione!H20,"-")</f>
        <v>-</v>
      </c>
      <c r="K20" s="105" t="str">
        <f>IF(K95=4,-Popolazione!I20,"-")</f>
        <v>-</v>
      </c>
      <c r="L20" s="105" t="str">
        <f>IF(L95=4,-Popolazione!J20,"-")</f>
        <v>-</v>
      </c>
      <c r="M20" s="105" t="str">
        <f>IF(M95=4,-Popolazione!K20,"-")</f>
        <v>-</v>
      </c>
      <c r="N20" s="105" t="str">
        <f>IF(N95=4,-Popolazione!L20,"-")</f>
        <v>-</v>
      </c>
      <c r="O20" s="105" t="str">
        <f>IF(O95=4,-Popolazione!M20,"-")</f>
        <v>-</v>
      </c>
      <c r="P20" s="105" t="str">
        <f>IF(P95=4,-Popolazione!N20,"-")</f>
        <v>-</v>
      </c>
      <c r="Q20" s="105" t="str">
        <f>IF(Q95=4,-Popolazione!O20,"-")</f>
        <v>-</v>
      </c>
      <c r="R20" s="105" t="str">
        <f>IF(R95=4,-Popolazione!P20,"-")</f>
        <v>-</v>
      </c>
      <c r="S20" s="105" t="str">
        <f>IF(S95=4,-Popolazione!Q20,"-")</f>
        <v>-</v>
      </c>
      <c r="T20" s="105" t="str">
        <f>IF(T95=4,-Popolazione!R20,"-")</f>
        <v>-</v>
      </c>
      <c r="U20" s="105" t="str">
        <f>IF(U95=4,-Popolazione!S20,"-")</f>
        <v>-</v>
      </c>
    </row>
    <row r="21" spans="2:21" x14ac:dyDescent="0.3">
      <c r="B21" s="4" t="s">
        <v>18</v>
      </c>
      <c r="C21" s="30">
        <f t="shared" si="0"/>
        <v>-20336</v>
      </c>
      <c r="D21" s="16"/>
      <c r="E21" s="105">
        <f>IF(E95=4,-Popolazione!C21,"-")</f>
        <v>-20336</v>
      </c>
      <c r="F21" s="105" t="str">
        <f>IF(F95=4,-Popolazione!D21,"-")</f>
        <v>-</v>
      </c>
      <c r="G21" s="105" t="str">
        <f>IF(G95=4,-Popolazione!E21,"-")</f>
        <v>-</v>
      </c>
      <c r="H21" s="105" t="str">
        <f>IF(H95=4,-Popolazione!F21,"-")</f>
        <v>-</v>
      </c>
      <c r="I21" s="105" t="str">
        <f>IF(I95=4,-Popolazione!G21,"-")</f>
        <v>-</v>
      </c>
      <c r="J21" s="105" t="str">
        <f>IF(J95=4,-Popolazione!H21,"-")</f>
        <v>-</v>
      </c>
      <c r="K21" s="105" t="str">
        <f>IF(K95=4,-Popolazione!I21,"-")</f>
        <v>-</v>
      </c>
      <c r="L21" s="105" t="str">
        <f>IF(L95=4,-Popolazione!J21,"-")</f>
        <v>-</v>
      </c>
      <c r="M21" s="105" t="str">
        <f>IF(M95=4,-Popolazione!K21,"-")</f>
        <v>-</v>
      </c>
      <c r="N21" s="105" t="str">
        <f>IF(N95=4,-Popolazione!L21,"-")</f>
        <v>-</v>
      </c>
      <c r="O21" s="105" t="str">
        <f>IF(O95=4,-Popolazione!M21,"-")</f>
        <v>-</v>
      </c>
      <c r="P21" s="105" t="str">
        <f>IF(P95=4,-Popolazione!N21,"-")</f>
        <v>-</v>
      </c>
      <c r="Q21" s="105" t="str">
        <f>IF(Q95=4,-Popolazione!O21,"-")</f>
        <v>-</v>
      </c>
      <c r="R21" s="105" t="str">
        <f>IF(R95=4,-Popolazione!P21,"-")</f>
        <v>-</v>
      </c>
      <c r="S21" s="105" t="str">
        <f>IF(S95=4,-Popolazione!Q21,"-")</f>
        <v>-</v>
      </c>
      <c r="T21" s="105" t="str">
        <f>IF(T95=4,-Popolazione!R21,"-")</f>
        <v>-</v>
      </c>
      <c r="U21" s="105" t="str">
        <f>IF(U95=4,-Popolazione!S21,"-")</f>
        <v>-</v>
      </c>
    </row>
    <row r="22" spans="2:21" x14ac:dyDescent="0.3">
      <c r="B22" s="4" t="s">
        <v>19</v>
      </c>
      <c r="C22" s="30">
        <f t="shared" si="0"/>
        <v>-3874</v>
      </c>
      <c r="D22" s="16"/>
      <c r="E22" s="105">
        <f>IF(E95=4,-Popolazione!C22,"-")</f>
        <v>-3874</v>
      </c>
      <c r="F22" s="105" t="str">
        <f>IF(F95=4,-Popolazione!D22,"-")</f>
        <v>-</v>
      </c>
      <c r="G22" s="105" t="str">
        <f>IF(G95=4,-Popolazione!E22,"-")</f>
        <v>-</v>
      </c>
      <c r="H22" s="105" t="str">
        <f>IF(H95=4,-Popolazione!F22,"-")</f>
        <v>-</v>
      </c>
      <c r="I22" s="105" t="str">
        <f>IF(I95=4,-Popolazione!G22,"-")</f>
        <v>-</v>
      </c>
      <c r="J22" s="105" t="str">
        <f>IF(J95=4,-Popolazione!H22,"-")</f>
        <v>-</v>
      </c>
      <c r="K22" s="105" t="str">
        <f>IF(K95=4,-Popolazione!I22,"-")</f>
        <v>-</v>
      </c>
      <c r="L22" s="105" t="str">
        <f>IF(L95=4,-Popolazione!J22,"-")</f>
        <v>-</v>
      </c>
      <c r="M22" s="105" t="str">
        <f>IF(M95=4,-Popolazione!K22,"-")</f>
        <v>-</v>
      </c>
      <c r="N22" s="105" t="str">
        <f>IF(N95=4,-Popolazione!L22,"-")</f>
        <v>-</v>
      </c>
      <c r="O22" s="105" t="str">
        <f>IF(O95=4,-Popolazione!M22,"-")</f>
        <v>-</v>
      </c>
      <c r="P22" s="105" t="str">
        <f>IF(P95=4,-Popolazione!N22,"-")</f>
        <v>-</v>
      </c>
      <c r="Q22" s="105" t="str">
        <f>IF(Q95=4,-Popolazione!O22,"-")</f>
        <v>-</v>
      </c>
      <c r="R22" s="105" t="str">
        <f>IF(R95=4,-Popolazione!P22,"-")</f>
        <v>-</v>
      </c>
      <c r="S22" s="105" t="str">
        <f>IF(S95=4,-Popolazione!Q22,"-")</f>
        <v>-</v>
      </c>
      <c r="T22" s="105" t="str">
        <f>IF(T95=4,-Popolazione!R22,"-")</f>
        <v>-</v>
      </c>
      <c r="U22" s="105" t="str">
        <f>IF(U95=4,-Popolazione!S22,"-")</f>
        <v>-</v>
      </c>
    </row>
    <row r="23" spans="2:21" ht="14.5" thickBot="1" x14ac:dyDescent="0.35">
      <c r="B23" s="5" t="s">
        <v>20</v>
      </c>
      <c r="C23" s="30">
        <f t="shared" si="0"/>
        <v>-308</v>
      </c>
      <c r="D23" s="16"/>
      <c r="E23" s="105">
        <f>IF(E95=4,-Popolazione!C23,"-")</f>
        <v>-308</v>
      </c>
      <c r="F23" s="105" t="str">
        <f>IF(F95=4,-Popolazione!D23,"-")</f>
        <v>-</v>
      </c>
      <c r="G23" s="105" t="str">
        <f>IF(G95=4,-Popolazione!E23,"-")</f>
        <v>-</v>
      </c>
      <c r="H23" s="105" t="str">
        <f>IF(H95=4,-Popolazione!F23,"-")</f>
        <v>-</v>
      </c>
      <c r="I23" s="105" t="str">
        <f>IF(I95=4,-Popolazione!G23,"-")</f>
        <v>-</v>
      </c>
      <c r="J23" s="105" t="str">
        <f>IF(J95=4,-Popolazione!H23,"-")</f>
        <v>-</v>
      </c>
      <c r="K23" s="105" t="str">
        <f>IF(K95=4,-Popolazione!I23,"-")</f>
        <v>-</v>
      </c>
      <c r="L23" s="105" t="str">
        <f>IF(L95=4,-Popolazione!J23,"-")</f>
        <v>-</v>
      </c>
      <c r="M23" s="105" t="str">
        <f>IF(M95=4,-Popolazione!K23,"-")</f>
        <v>-</v>
      </c>
      <c r="N23" s="105" t="str">
        <f>IF(N95=4,-Popolazione!L23,"-")</f>
        <v>-</v>
      </c>
      <c r="O23" s="105" t="str">
        <f>IF(O95=4,-Popolazione!M23,"-")</f>
        <v>-</v>
      </c>
      <c r="P23" s="105" t="str">
        <f>IF(P95=4,-Popolazione!N23,"-")</f>
        <v>-</v>
      </c>
      <c r="Q23" s="105" t="str">
        <f>IF(Q95=4,-Popolazione!O23,"-")</f>
        <v>-</v>
      </c>
      <c r="R23" s="105" t="str">
        <f>IF(R95=4,-Popolazione!P23,"-")</f>
        <v>-</v>
      </c>
      <c r="S23" s="105" t="str">
        <f>IF(S95=4,-Popolazione!Q23,"-")</f>
        <v>-</v>
      </c>
      <c r="T23" s="105" t="str">
        <f>IF(T95=4,-Popolazione!R23,"-")</f>
        <v>-</v>
      </c>
      <c r="U23" s="105" t="str">
        <f>IF(U95=4,-Popolazione!S23,"-")</f>
        <v>-</v>
      </c>
    </row>
    <row r="24" spans="2:21" ht="14.5" thickBot="1" x14ac:dyDescent="0.35">
      <c r="C24" s="30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2:21" ht="14.5" thickBot="1" x14ac:dyDescent="0.35">
      <c r="B25" t="s">
        <v>86</v>
      </c>
      <c r="C25" s="30"/>
      <c r="E25" s="107">
        <v>2020</v>
      </c>
      <c r="F25" s="107">
        <v>2025</v>
      </c>
      <c r="G25" s="107">
        <v>2030</v>
      </c>
      <c r="H25" s="107">
        <v>2035</v>
      </c>
      <c r="I25" s="107">
        <v>2040</v>
      </c>
      <c r="J25" s="107">
        <v>2045</v>
      </c>
      <c r="K25" s="107">
        <v>2050</v>
      </c>
      <c r="L25" s="107">
        <v>2055</v>
      </c>
      <c r="M25" s="107">
        <v>2060</v>
      </c>
      <c r="N25" s="107">
        <v>2065</v>
      </c>
      <c r="O25" s="107">
        <v>2070</v>
      </c>
      <c r="P25" s="107">
        <v>2075</v>
      </c>
      <c r="Q25" s="107">
        <v>2080</v>
      </c>
      <c r="R25" s="107">
        <v>2085</v>
      </c>
      <c r="S25" s="107">
        <v>2090</v>
      </c>
      <c r="T25" s="107">
        <v>2095</v>
      </c>
      <c r="U25" s="108">
        <v>2100</v>
      </c>
    </row>
    <row r="26" spans="2:21" x14ac:dyDescent="0.3">
      <c r="B26" s="10" t="s">
        <v>7</v>
      </c>
      <c r="C26" s="30">
        <f t="shared" ref="C26:C46" si="1">LOOKUP($C$2,$E$2:$U$2,$E26:$U26)</f>
        <v>212850</v>
      </c>
      <c r="D26" s="19"/>
      <c r="E26" s="105">
        <f>IF(E95=4,Popolazione!C26,"-")</f>
        <v>212850</v>
      </c>
      <c r="F26" s="105" t="str">
        <f>IF(F95=4,Popolazione!D26,"-")</f>
        <v>-</v>
      </c>
      <c r="G26" s="105" t="str">
        <f>IF(G95=4,Popolazione!E26,"-")</f>
        <v>-</v>
      </c>
      <c r="H26" s="105" t="str">
        <f>IF(H95=4,Popolazione!F26,"-")</f>
        <v>-</v>
      </c>
      <c r="I26" s="105" t="str">
        <f>IF(I95=4,Popolazione!G26,"-")</f>
        <v>-</v>
      </c>
      <c r="J26" s="105" t="str">
        <f>IF(J95=4,Popolazione!H26,"-")</f>
        <v>-</v>
      </c>
      <c r="K26" s="105" t="str">
        <f>IF(K95=4,Popolazione!I26,"-")</f>
        <v>-</v>
      </c>
      <c r="L26" s="105" t="str">
        <f>IF(L95=4,Popolazione!J26,"-")</f>
        <v>-</v>
      </c>
      <c r="M26" s="105" t="str">
        <f>IF(M95=4,Popolazione!K26,"-")</f>
        <v>-</v>
      </c>
      <c r="N26" s="105" t="str">
        <f>IF(N95=4,Popolazione!L26,"-")</f>
        <v>-</v>
      </c>
      <c r="O26" s="105" t="str">
        <f>IF(O95=4,Popolazione!M26,"-")</f>
        <v>-</v>
      </c>
      <c r="P26" s="105" t="str">
        <f>IF(P95=4,Popolazione!N26,"-")</f>
        <v>-</v>
      </c>
      <c r="Q26" s="105" t="str">
        <f>IF(Q95=4,Popolazione!O26,"-")</f>
        <v>-</v>
      </c>
      <c r="R26" s="105" t="str">
        <f>IF(R95=4,Popolazione!P26,"-")</f>
        <v>-</v>
      </c>
      <c r="S26" s="105" t="str">
        <f>IF(S95=4,Popolazione!Q26,"-")</f>
        <v>-</v>
      </c>
      <c r="T26" s="105" t="str">
        <f>IF(T95=4,Popolazione!R26,"-")</f>
        <v>-</v>
      </c>
      <c r="U26" s="105" t="str">
        <f>IF(U95=4,Popolazione!S26,"-")</f>
        <v>-</v>
      </c>
    </row>
    <row r="27" spans="2:21" x14ac:dyDescent="0.3">
      <c r="B27" s="11" t="s">
        <v>8</v>
      </c>
      <c r="C27" s="30">
        <f t="shared" si="1"/>
        <v>213276</v>
      </c>
      <c r="D27" s="26"/>
      <c r="E27" s="105">
        <f>IF(E95=4,Popolazione!C27,"-")</f>
        <v>213276</v>
      </c>
      <c r="F27" s="105" t="str">
        <f>IF(F95=4,Popolazione!D27,"-")</f>
        <v>-</v>
      </c>
      <c r="G27" s="105" t="str">
        <f>IF(G95=4,Popolazione!E27,"-")</f>
        <v>-</v>
      </c>
      <c r="H27" s="105" t="str">
        <f>IF(H95=4,Popolazione!F27,"-")</f>
        <v>-</v>
      </c>
      <c r="I27" s="105" t="str">
        <f>IF(I95=4,Popolazione!G27,"-")</f>
        <v>-</v>
      </c>
      <c r="J27" s="105" t="str">
        <f>IF(J95=4,Popolazione!H27,"-")</f>
        <v>-</v>
      </c>
      <c r="K27" s="105" t="str">
        <f>IF(K95=4,Popolazione!I27,"-")</f>
        <v>-</v>
      </c>
      <c r="L27" s="105" t="str">
        <f>IF(L95=4,Popolazione!J27,"-")</f>
        <v>-</v>
      </c>
      <c r="M27" s="105" t="str">
        <f>IF(M95=4,Popolazione!K27,"-")</f>
        <v>-</v>
      </c>
      <c r="N27" s="105" t="str">
        <f>IF(N95=4,Popolazione!L27,"-")</f>
        <v>-</v>
      </c>
      <c r="O27" s="105" t="str">
        <f>IF(O95=4,Popolazione!M27,"-")</f>
        <v>-</v>
      </c>
      <c r="P27" s="105" t="str">
        <f>IF(P95=4,Popolazione!N27,"-")</f>
        <v>-</v>
      </c>
      <c r="Q27" s="105" t="str">
        <f>IF(Q95=4,Popolazione!O27,"-")</f>
        <v>-</v>
      </c>
      <c r="R27" s="105" t="str">
        <f>IF(R95=4,Popolazione!P27,"-")</f>
        <v>-</v>
      </c>
      <c r="S27" s="105" t="str">
        <f>IF(S95=4,Popolazione!Q27,"-")</f>
        <v>-</v>
      </c>
      <c r="T27" s="105" t="str">
        <f>IF(T95=4,Popolazione!R27,"-")</f>
        <v>-</v>
      </c>
      <c r="U27" s="105" t="str">
        <f>IF(U95=4,Popolazione!S27,"-")</f>
        <v>-</v>
      </c>
    </row>
    <row r="28" spans="2:21" x14ac:dyDescent="0.3">
      <c r="B28" s="12" t="s">
        <v>9</v>
      </c>
      <c r="C28" s="30">
        <f t="shared" si="1"/>
        <v>208906</v>
      </c>
      <c r="D28" s="18"/>
      <c r="E28" s="105">
        <f>IF(E95=4,Popolazione!C28,"-")</f>
        <v>208906</v>
      </c>
      <c r="F28" s="105" t="str">
        <f>IF(F95=4,Popolazione!D28,"-")</f>
        <v>-</v>
      </c>
      <c r="G28" s="105" t="str">
        <f>IF(G95=4,Popolazione!E28,"-")</f>
        <v>-</v>
      </c>
      <c r="H28" s="105" t="str">
        <f>IF(H95=4,Popolazione!F28,"-")</f>
        <v>-</v>
      </c>
      <c r="I28" s="105" t="str">
        <f>IF(I95=4,Popolazione!G28,"-")</f>
        <v>-</v>
      </c>
      <c r="J28" s="105" t="str">
        <f>IF(J95=4,Popolazione!H28,"-")</f>
        <v>-</v>
      </c>
      <c r="K28" s="105" t="str">
        <f>IF(K95=4,Popolazione!I28,"-")</f>
        <v>-</v>
      </c>
      <c r="L28" s="105" t="str">
        <f>IF(L95=4,Popolazione!J28,"-")</f>
        <v>-</v>
      </c>
      <c r="M28" s="105" t="str">
        <f>IF(M95=4,Popolazione!K28,"-")</f>
        <v>-</v>
      </c>
      <c r="N28" s="105" t="str">
        <f>IF(N95=4,Popolazione!L28,"-")</f>
        <v>-</v>
      </c>
      <c r="O28" s="105" t="str">
        <f>IF(O95=4,Popolazione!M28,"-")</f>
        <v>-</v>
      </c>
      <c r="P28" s="105" t="str">
        <f>IF(P95=4,Popolazione!N28,"-")</f>
        <v>-</v>
      </c>
      <c r="Q28" s="105" t="str">
        <f>IF(Q95=4,Popolazione!O28,"-")</f>
        <v>-</v>
      </c>
      <c r="R28" s="105" t="str">
        <f>IF(R95=4,Popolazione!P28,"-")</f>
        <v>-</v>
      </c>
      <c r="S28" s="105" t="str">
        <f>IF(S95=4,Popolazione!Q28,"-")</f>
        <v>-</v>
      </c>
      <c r="T28" s="105" t="str">
        <f>IF(T95=4,Popolazione!R28,"-")</f>
        <v>-</v>
      </c>
      <c r="U28" s="105" t="str">
        <f>IF(U95=4,Popolazione!S28,"-")</f>
        <v>-</v>
      </c>
    </row>
    <row r="29" spans="2:21" x14ac:dyDescent="0.3">
      <c r="B29" s="4" t="s">
        <v>0</v>
      </c>
      <c r="C29" s="30">
        <f t="shared" si="1"/>
        <v>203802</v>
      </c>
      <c r="D29" s="16"/>
      <c r="E29" s="105">
        <f>IF(E95=4,Popolazione!C29,"-")</f>
        <v>203802</v>
      </c>
      <c r="F29" s="105" t="str">
        <f>IF(F95=4,Popolazione!D29,"-")</f>
        <v>-</v>
      </c>
      <c r="G29" s="105" t="str">
        <f>IF(G95=4,Popolazione!E29,"-")</f>
        <v>-</v>
      </c>
      <c r="H29" s="105" t="str">
        <f>IF(H95=4,Popolazione!F29,"-")</f>
        <v>-</v>
      </c>
      <c r="I29" s="105" t="str">
        <f>IF(I95=4,Popolazione!G29,"-")</f>
        <v>-</v>
      </c>
      <c r="J29" s="105" t="str">
        <f>IF(J95=4,Popolazione!H29,"-")</f>
        <v>-</v>
      </c>
      <c r="K29" s="105" t="str">
        <f>IF(K95=4,Popolazione!I29,"-")</f>
        <v>-</v>
      </c>
      <c r="L29" s="105" t="str">
        <f>IF(L95=4,Popolazione!J29,"-")</f>
        <v>-</v>
      </c>
      <c r="M29" s="105" t="str">
        <f>IF(M95=4,Popolazione!K29,"-")</f>
        <v>-</v>
      </c>
      <c r="N29" s="105" t="str">
        <f>IF(N95=4,Popolazione!L29,"-")</f>
        <v>-</v>
      </c>
      <c r="O29" s="105" t="str">
        <f>IF(O95=4,Popolazione!M29,"-")</f>
        <v>-</v>
      </c>
      <c r="P29" s="105" t="str">
        <f>IF(P95=4,Popolazione!N29,"-")</f>
        <v>-</v>
      </c>
      <c r="Q29" s="105" t="str">
        <f>IF(Q95=4,Popolazione!O29,"-")</f>
        <v>-</v>
      </c>
      <c r="R29" s="105" t="str">
        <f>IF(R95=4,Popolazione!P29,"-")</f>
        <v>-</v>
      </c>
      <c r="S29" s="105" t="str">
        <f>IF(S95=4,Popolazione!Q29,"-")</f>
        <v>-</v>
      </c>
      <c r="T29" s="105" t="str">
        <f>IF(T95=4,Popolazione!R29,"-")</f>
        <v>-</v>
      </c>
      <c r="U29" s="105" t="str">
        <f>IF(U95=4,Popolazione!S29,"-")</f>
        <v>-</v>
      </c>
    </row>
    <row r="30" spans="2:21" x14ac:dyDescent="0.3">
      <c r="B30" s="4" t="s">
        <v>1</v>
      </c>
      <c r="C30" s="30">
        <f t="shared" si="1"/>
        <v>231154</v>
      </c>
      <c r="D30" s="16"/>
      <c r="E30" s="105">
        <f>IF(E95=4,Popolazione!C30,"-")</f>
        <v>231154</v>
      </c>
      <c r="F30" s="105" t="str">
        <f>IF(F95=4,Popolazione!D30,"-")</f>
        <v>-</v>
      </c>
      <c r="G30" s="105" t="str">
        <f>IF(G95=4,Popolazione!E30,"-")</f>
        <v>-</v>
      </c>
      <c r="H30" s="105" t="str">
        <f>IF(H95=4,Popolazione!F30,"-")</f>
        <v>-</v>
      </c>
      <c r="I30" s="105" t="str">
        <f>IF(I95=4,Popolazione!G30,"-")</f>
        <v>-</v>
      </c>
      <c r="J30" s="105" t="str">
        <f>IF(J95=4,Popolazione!H30,"-")</f>
        <v>-</v>
      </c>
      <c r="K30" s="105" t="str">
        <f>IF(K95=4,Popolazione!I30,"-")</f>
        <v>-</v>
      </c>
      <c r="L30" s="105" t="str">
        <f>IF(L95=4,Popolazione!J30,"-")</f>
        <v>-</v>
      </c>
      <c r="M30" s="105" t="str">
        <f>IF(M95=4,Popolazione!K30,"-")</f>
        <v>-</v>
      </c>
      <c r="N30" s="105" t="str">
        <f>IF(N95=4,Popolazione!L30,"-")</f>
        <v>-</v>
      </c>
      <c r="O30" s="105" t="str">
        <f>IF(O95=4,Popolazione!M30,"-")</f>
        <v>-</v>
      </c>
      <c r="P30" s="105" t="str">
        <f>IF(P95=4,Popolazione!N30,"-")</f>
        <v>-</v>
      </c>
      <c r="Q30" s="105" t="str">
        <f>IF(Q95=4,Popolazione!O30,"-")</f>
        <v>-</v>
      </c>
      <c r="R30" s="105" t="str">
        <f>IF(R95=4,Popolazione!P30,"-")</f>
        <v>-</v>
      </c>
      <c r="S30" s="105" t="str">
        <f>IF(S95=4,Popolazione!Q30,"-")</f>
        <v>-</v>
      </c>
      <c r="T30" s="105" t="str">
        <f>IF(T95=4,Popolazione!R30,"-")</f>
        <v>-</v>
      </c>
      <c r="U30" s="105" t="str">
        <f>IF(U95=4,Popolazione!S30,"-")</f>
        <v>-</v>
      </c>
    </row>
    <row r="31" spans="2:21" x14ac:dyDescent="0.3">
      <c r="B31" s="4" t="s">
        <v>2</v>
      </c>
      <c r="C31" s="30">
        <f t="shared" si="1"/>
        <v>275053</v>
      </c>
      <c r="D31" s="16"/>
      <c r="E31" s="105">
        <f>IF(E95=4,Popolazione!C31,"-")</f>
        <v>275053</v>
      </c>
      <c r="F31" s="105" t="str">
        <f>IF(F95=4,Popolazione!D31,"-")</f>
        <v>-</v>
      </c>
      <c r="G31" s="105" t="str">
        <f>IF(G95=4,Popolazione!E31,"-")</f>
        <v>-</v>
      </c>
      <c r="H31" s="105" t="str">
        <f>IF(H95=4,Popolazione!F31,"-")</f>
        <v>-</v>
      </c>
      <c r="I31" s="105" t="str">
        <f>IF(I95=4,Popolazione!G31,"-")</f>
        <v>-</v>
      </c>
      <c r="J31" s="105" t="str">
        <f>IF(J95=4,Popolazione!H31,"-")</f>
        <v>-</v>
      </c>
      <c r="K31" s="105" t="str">
        <f>IF(K95=4,Popolazione!I31,"-")</f>
        <v>-</v>
      </c>
      <c r="L31" s="105" t="str">
        <f>IF(L95=4,Popolazione!J31,"-")</f>
        <v>-</v>
      </c>
      <c r="M31" s="105" t="str">
        <f>IF(M95=4,Popolazione!K31,"-")</f>
        <v>-</v>
      </c>
      <c r="N31" s="105" t="str">
        <f>IF(N95=4,Popolazione!L31,"-")</f>
        <v>-</v>
      </c>
      <c r="O31" s="105" t="str">
        <f>IF(O95=4,Popolazione!M31,"-")</f>
        <v>-</v>
      </c>
      <c r="P31" s="105" t="str">
        <f>IF(P95=4,Popolazione!N31,"-")</f>
        <v>-</v>
      </c>
      <c r="Q31" s="105" t="str">
        <f>IF(Q95=4,Popolazione!O31,"-")</f>
        <v>-</v>
      </c>
      <c r="R31" s="105" t="str">
        <f>IF(R95=4,Popolazione!P31,"-")</f>
        <v>-</v>
      </c>
      <c r="S31" s="105" t="str">
        <f>IF(S95=4,Popolazione!Q31,"-")</f>
        <v>-</v>
      </c>
      <c r="T31" s="105" t="str">
        <f>IF(T95=4,Popolazione!R31,"-")</f>
        <v>-</v>
      </c>
      <c r="U31" s="105" t="str">
        <f>IF(U95=4,Popolazione!S31,"-")</f>
        <v>-</v>
      </c>
    </row>
    <row r="32" spans="2:21" x14ac:dyDescent="0.3">
      <c r="B32" s="4" t="s">
        <v>3</v>
      </c>
      <c r="C32" s="30">
        <f t="shared" si="1"/>
        <v>306776</v>
      </c>
      <c r="D32" s="16"/>
      <c r="E32" s="105">
        <f>IF(E95=4,Popolazione!C32,"-")</f>
        <v>306776</v>
      </c>
      <c r="F32" s="105" t="str">
        <f>IF(F95=4,Popolazione!D32,"-")</f>
        <v>-</v>
      </c>
      <c r="G32" s="105" t="str">
        <f>IF(G95=4,Popolazione!E32,"-")</f>
        <v>-</v>
      </c>
      <c r="H32" s="105" t="str">
        <f>IF(H95=4,Popolazione!F32,"-")</f>
        <v>-</v>
      </c>
      <c r="I32" s="105" t="str">
        <f>IF(I95=4,Popolazione!G32,"-")</f>
        <v>-</v>
      </c>
      <c r="J32" s="105" t="str">
        <f>IF(J95=4,Popolazione!H32,"-")</f>
        <v>-</v>
      </c>
      <c r="K32" s="105" t="str">
        <f>IF(K95=4,Popolazione!I32,"-")</f>
        <v>-</v>
      </c>
      <c r="L32" s="105" t="str">
        <f>IF(L95=4,Popolazione!J32,"-")</f>
        <v>-</v>
      </c>
      <c r="M32" s="105" t="str">
        <f>IF(M95=4,Popolazione!K32,"-")</f>
        <v>-</v>
      </c>
      <c r="N32" s="105" t="str">
        <f>IF(N95=4,Popolazione!L32,"-")</f>
        <v>-</v>
      </c>
      <c r="O32" s="105" t="str">
        <f>IF(O95=4,Popolazione!M32,"-")</f>
        <v>-</v>
      </c>
      <c r="P32" s="105" t="str">
        <f>IF(P95=4,Popolazione!N32,"-")</f>
        <v>-</v>
      </c>
      <c r="Q32" s="105" t="str">
        <f>IF(Q95=4,Popolazione!O32,"-")</f>
        <v>-</v>
      </c>
      <c r="R32" s="105" t="str">
        <f>IF(R95=4,Popolazione!P32,"-")</f>
        <v>-</v>
      </c>
      <c r="S32" s="105" t="str">
        <f>IF(S95=4,Popolazione!Q32,"-")</f>
        <v>-</v>
      </c>
      <c r="T32" s="105" t="str">
        <f>IF(T95=4,Popolazione!R32,"-")</f>
        <v>-</v>
      </c>
      <c r="U32" s="105" t="str">
        <f>IF(U95=4,Popolazione!S32,"-")</f>
        <v>-</v>
      </c>
    </row>
    <row r="33" spans="2:21" x14ac:dyDescent="0.3">
      <c r="B33" s="4" t="s">
        <v>4</v>
      </c>
      <c r="C33" s="30">
        <f t="shared" si="1"/>
        <v>308180</v>
      </c>
      <c r="D33" s="16"/>
      <c r="E33" s="105">
        <f>IF(E95=4,Popolazione!C33,"-")</f>
        <v>308180</v>
      </c>
      <c r="F33" s="105" t="str">
        <f>IF(F95=4,Popolazione!D33,"-")</f>
        <v>-</v>
      </c>
      <c r="G33" s="105" t="str">
        <f>IF(G95=4,Popolazione!E33,"-")</f>
        <v>-</v>
      </c>
      <c r="H33" s="105" t="str">
        <f>IF(H95=4,Popolazione!F33,"-")</f>
        <v>-</v>
      </c>
      <c r="I33" s="105" t="str">
        <f>IF(I95=4,Popolazione!G33,"-")</f>
        <v>-</v>
      </c>
      <c r="J33" s="105" t="str">
        <f>IF(J95=4,Popolazione!H33,"-")</f>
        <v>-</v>
      </c>
      <c r="K33" s="105" t="str">
        <f>IF(K95=4,Popolazione!I33,"-")</f>
        <v>-</v>
      </c>
      <c r="L33" s="105" t="str">
        <f>IF(L95=4,Popolazione!J33,"-")</f>
        <v>-</v>
      </c>
      <c r="M33" s="105" t="str">
        <f>IF(M95=4,Popolazione!K33,"-")</f>
        <v>-</v>
      </c>
      <c r="N33" s="105" t="str">
        <f>IF(N95=4,Popolazione!L33,"-")</f>
        <v>-</v>
      </c>
      <c r="O33" s="105" t="str">
        <f>IF(O95=4,Popolazione!M33,"-")</f>
        <v>-</v>
      </c>
      <c r="P33" s="105" t="str">
        <f>IF(P95=4,Popolazione!N33,"-")</f>
        <v>-</v>
      </c>
      <c r="Q33" s="105" t="str">
        <f>IF(Q95=4,Popolazione!O33,"-")</f>
        <v>-</v>
      </c>
      <c r="R33" s="105" t="str">
        <f>IF(R95=4,Popolazione!P33,"-")</f>
        <v>-</v>
      </c>
      <c r="S33" s="105" t="str">
        <f>IF(S95=4,Popolazione!Q33,"-")</f>
        <v>-</v>
      </c>
      <c r="T33" s="105" t="str">
        <f>IF(T95=4,Popolazione!R33,"-")</f>
        <v>-</v>
      </c>
      <c r="U33" s="105" t="str">
        <f>IF(U95=4,Popolazione!S33,"-")</f>
        <v>-</v>
      </c>
    </row>
    <row r="34" spans="2:21" x14ac:dyDescent="0.3">
      <c r="B34" s="4" t="s">
        <v>5</v>
      </c>
      <c r="C34" s="30">
        <f t="shared" si="1"/>
        <v>297807</v>
      </c>
      <c r="D34" s="16"/>
      <c r="E34" s="105">
        <f>IF(E95=4,Popolazione!C34,"-")</f>
        <v>297807</v>
      </c>
      <c r="F34" s="105" t="str">
        <f>IF(F95=4,Popolazione!D34,"-")</f>
        <v>-</v>
      </c>
      <c r="G34" s="105" t="str">
        <f>IF(G95=4,Popolazione!E34,"-")</f>
        <v>-</v>
      </c>
      <c r="H34" s="105" t="str">
        <f>IF(H95=4,Popolazione!F34,"-")</f>
        <v>-</v>
      </c>
      <c r="I34" s="105" t="str">
        <f>IF(I95=4,Popolazione!G34,"-")</f>
        <v>-</v>
      </c>
      <c r="J34" s="105" t="str">
        <f>IF(J95=4,Popolazione!H34,"-")</f>
        <v>-</v>
      </c>
      <c r="K34" s="105" t="str">
        <f>IF(K95=4,Popolazione!I34,"-")</f>
        <v>-</v>
      </c>
      <c r="L34" s="105" t="str">
        <f>IF(L95=4,Popolazione!J34,"-")</f>
        <v>-</v>
      </c>
      <c r="M34" s="105" t="str">
        <f>IF(M95=4,Popolazione!K34,"-")</f>
        <v>-</v>
      </c>
      <c r="N34" s="105" t="str">
        <f>IF(N95=4,Popolazione!L34,"-")</f>
        <v>-</v>
      </c>
      <c r="O34" s="105" t="str">
        <f>IF(O95=4,Popolazione!M34,"-")</f>
        <v>-</v>
      </c>
      <c r="P34" s="105" t="str">
        <f>IF(P95=4,Popolazione!N34,"-")</f>
        <v>-</v>
      </c>
      <c r="Q34" s="105" t="str">
        <f>IF(Q95=4,Popolazione!O34,"-")</f>
        <v>-</v>
      </c>
      <c r="R34" s="105" t="str">
        <f>IF(R95=4,Popolazione!P34,"-")</f>
        <v>-</v>
      </c>
      <c r="S34" s="105" t="str">
        <f>IF(S95=4,Popolazione!Q34,"-")</f>
        <v>-</v>
      </c>
      <c r="T34" s="105" t="str">
        <f>IF(T95=4,Popolazione!R34,"-")</f>
        <v>-</v>
      </c>
      <c r="U34" s="105" t="str">
        <f>IF(U95=4,Popolazione!S34,"-")</f>
        <v>-</v>
      </c>
    </row>
    <row r="35" spans="2:21" x14ac:dyDescent="0.3">
      <c r="B35" s="4" t="s">
        <v>6</v>
      </c>
      <c r="C35" s="30">
        <f t="shared" si="1"/>
        <v>299345</v>
      </c>
      <c r="D35" s="16"/>
      <c r="E35" s="105">
        <f>IF(E95=4,Popolazione!C35,"-")</f>
        <v>299345</v>
      </c>
      <c r="F35" s="105" t="str">
        <f>IF(F95=4,Popolazione!D35,"-")</f>
        <v>-</v>
      </c>
      <c r="G35" s="105" t="str">
        <f>IF(G95=4,Popolazione!E35,"-")</f>
        <v>-</v>
      </c>
      <c r="H35" s="105" t="str">
        <f>IF(H95=4,Popolazione!F35,"-")</f>
        <v>-</v>
      </c>
      <c r="I35" s="105" t="str">
        <f>IF(I95=4,Popolazione!G35,"-")</f>
        <v>-</v>
      </c>
      <c r="J35" s="105" t="str">
        <f>IF(J95=4,Popolazione!H35,"-")</f>
        <v>-</v>
      </c>
      <c r="K35" s="105" t="str">
        <f>IF(K95=4,Popolazione!I35,"-")</f>
        <v>-</v>
      </c>
      <c r="L35" s="105" t="str">
        <f>IF(L95=4,Popolazione!J35,"-")</f>
        <v>-</v>
      </c>
      <c r="M35" s="105" t="str">
        <f>IF(M95=4,Popolazione!K35,"-")</f>
        <v>-</v>
      </c>
      <c r="N35" s="105" t="str">
        <f>IF(N95=4,Popolazione!L35,"-")</f>
        <v>-</v>
      </c>
      <c r="O35" s="105" t="str">
        <f>IF(O95=4,Popolazione!M35,"-")</f>
        <v>-</v>
      </c>
      <c r="P35" s="105" t="str">
        <f>IF(P95=4,Popolazione!N35,"-")</f>
        <v>-</v>
      </c>
      <c r="Q35" s="105" t="str">
        <f>IF(Q95=4,Popolazione!O35,"-")</f>
        <v>-</v>
      </c>
      <c r="R35" s="105" t="str">
        <f>IF(R95=4,Popolazione!P35,"-")</f>
        <v>-</v>
      </c>
      <c r="S35" s="105" t="str">
        <f>IF(S95=4,Popolazione!Q35,"-")</f>
        <v>-</v>
      </c>
      <c r="T35" s="105" t="str">
        <f>IF(T95=4,Popolazione!R35,"-")</f>
        <v>-</v>
      </c>
      <c r="U35" s="105" t="str">
        <f>IF(U95=4,Popolazione!S35,"-")</f>
        <v>-</v>
      </c>
    </row>
    <row r="36" spans="2:21" x14ac:dyDescent="0.3">
      <c r="B36" s="4" t="s">
        <v>10</v>
      </c>
      <c r="C36" s="30">
        <f t="shared" si="1"/>
        <v>325660</v>
      </c>
      <c r="D36" s="16"/>
      <c r="E36" s="105">
        <f>IF(E95=4,Popolazione!C36,"-")</f>
        <v>325660</v>
      </c>
      <c r="F36" s="105" t="str">
        <f>IF(F95=4,Popolazione!D36,"-")</f>
        <v>-</v>
      </c>
      <c r="G36" s="105" t="str">
        <f>IF(G95=4,Popolazione!E36,"-")</f>
        <v>-</v>
      </c>
      <c r="H36" s="105" t="str">
        <f>IF(H95=4,Popolazione!F36,"-")</f>
        <v>-</v>
      </c>
      <c r="I36" s="105" t="str">
        <f>IF(I95=4,Popolazione!G36,"-")</f>
        <v>-</v>
      </c>
      <c r="J36" s="105" t="str">
        <f>IF(J95=4,Popolazione!H36,"-")</f>
        <v>-</v>
      </c>
      <c r="K36" s="105" t="str">
        <f>IF(K95=4,Popolazione!I36,"-")</f>
        <v>-</v>
      </c>
      <c r="L36" s="105" t="str">
        <f>IF(L95=4,Popolazione!J36,"-")</f>
        <v>-</v>
      </c>
      <c r="M36" s="105" t="str">
        <f>IF(M95=4,Popolazione!K36,"-")</f>
        <v>-</v>
      </c>
      <c r="N36" s="105" t="str">
        <f>IF(N95=4,Popolazione!L36,"-")</f>
        <v>-</v>
      </c>
      <c r="O36" s="105" t="str">
        <f>IF(O95=4,Popolazione!M36,"-")</f>
        <v>-</v>
      </c>
      <c r="P36" s="105" t="str">
        <f>IF(P95=4,Popolazione!N36,"-")</f>
        <v>-</v>
      </c>
      <c r="Q36" s="105" t="str">
        <f>IF(Q95=4,Popolazione!O36,"-")</f>
        <v>-</v>
      </c>
      <c r="R36" s="105" t="str">
        <f>IF(R95=4,Popolazione!P36,"-")</f>
        <v>-</v>
      </c>
      <c r="S36" s="105" t="str">
        <f>IF(S95=4,Popolazione!Q36,"-")</f>
        <v>-</v>
      </c>
      <c r="T36" s="105" t="str">
        <f>IF(T95=4,Popolazione!R36,"-")</f>
        <v>-</v>
      </c>
      <c r="U36" s="105" t="str">
        <f>IF(U95=4,Popolazione!S36,"-")</f>
        <v>-</v>
      </c>
    </row>
    <row r="37" spans="2:21" x14ac:dyDescent="0.3">
      <c r="B37" s="4" t="s">
        <v>11</v>
      </c>
      <c r="C37" s="30">
        <f t="shared" si="1"/>
        <v>319081</v>
      </c>
      <c r="D37" s="16"/>
      <c r="E37" s="105">
        <f>IF(E95=4,Popolazione!C37,"-")</f>
        <v>319081</v>
      </c>
      <c r="F37" s="105" t="str">
        <f>IF(F95=4,Popolazione!D37,"-")</f>
        <v>-</v>
      </c>
      <c r="G37" s="105" t="str">
        <f>IF(G95=4,Popolazione!E37,"-")</f>
        <v>-</v>
      </c>
      <c r="H37" s="105" t="str">
        <f>IF(H95=4,Popolazione!F37,"-")</f>
        <v>-</v>
      </c>
      <c r="I37" s="105" t="str">
        <f>IF(I95=4,Popolazione!G37,"-")</f>
        <v>-</v>
      </c>
      <c r="J37" s="105" t="str">
        <f>IF(J95=4,Popolazione!H37,"-")</f>
        <v>-</v>
      </c>
      <c r="K37" s="105" t="str">
        <f>IF(K95=4,Popolazione!I37,"-")</f>
        <v>-</v>
      </c>
      <c r="L37" s="105" t="str">
        <f>IF(L95=4,Popolazione!J37,"-")</f>
        <v>-</v>
      </c>
      <c r="M37" s="105" t="str">
        <f>IF(M95=4,Popolazione!K37,"-")</f>
        <v>-</v>
      </c>
      <c r="N37" s="105" t="str">
        <f>IF(N95=4,Popolazione!L37,"-")</f>
        <v>-</v>
      </c>
      <c r="O37" s="105" t="str">
        <f>IF(O95=4,Popolazione!M37,"-")</f>
        <v>-</v>
      </c>
      <c r="P37" s="105" t="str">
        <f>IF(P95=4,Popolazione!N37,"-")</f>
        <v>-</v>
      </c>
      <c r="Q37" s="105" t="str">
        <f>IF(Q95=4,Popolazione!O37,"-")</f>
        <v>-</v>
      </c>
      <c r="R37" s="105" t="str">
        <f>IF(R95=4,Popolazione!P37,"-")</f>
        <v>-</v>
      </c>
      <c r="S37" s="105" t="str">
        <f>IF(S95=4,Popolazione!Q37,"-")</f>
        <v>-</v>
      </c>
      <c r="T37" s="105" t="str">
        <f>IF(T95=4,Popolazione!R37,"-")</f>
        <v>-</v>
      </c>
      <c r="U37" s="105" t="str">
        <f>IF(U95=4,Popolazione!S37,"-")</f>
        <v>-</v>
      </c>
    </row>
    <row r="38" spans="2:21" x14ac:dyDescent="0.3">
      <c r="B38" s="4" t="s">
        <v>12</v>
      </c>
      <c r="C38" s="30">
        <f t="shared" si="1"/>
        <v>266604</v>
      </c>
      <c r="D38" s="16"/>
      <c r="E38" s="105">
        <f>IF(E95=4,Popolazione!C38,"-")</f>
        <v>266604</v>
      </c>
      <c r="F38" s="105" t="str">
        <f>IF(F95=4,Popolazione!D38,"-")</f>
        <v>-</v>
      </c>
      <c r="G38" s="105" t="str">
        <f>IF(G95=4,Popolazione!E38,"-")</f>
        <v>-</v>
      </c>
      <c r="H38" s="105" t="str">
        <f>IF(H95=4,Popolazione!F38,"-")</f>
        <v>-</v>
      </c>
      <c r="I38" s="105" t="str">
        <f>IF(I95=4,Popolazione!G38,"-")</f>
        <v>-</v>
      </c>
      <c r="J38" s="105" t="str">
        <f>IF(J95=4,Popolazione!H38,"-")</f>
        <v>-</v>
      </c>
      <c r="K38" s="105" t="str">
        <f>IF(K95=4,Popolazione!I38,"-")</f>
        <v>-</v>
      </c>
      <c r="L38" s="105" t="str">
        <f>IF(L95=4,Popolazione!J38,"-")</f>
        <v>-</v>
      </c>
      <c r="M38" s="105" t="str">
        <f>IF(M95=4,Popolazione!K38,"-")</f>
        <v>-</v>
      </c>
      <c r="N38" s="105" t="str">
        <f>IF(N95=4,Popolazione!L38,"-")</f>
        <v>-</v>
      </c>
      <c r="O38" s="105" t="str">
        <f>IF(O95=4,Popolazione!M38,"-")</f>
        <v>-</v>
      </c>
      <c r="P38" s="105" t="str">
        <f>IF(P95=4,Popolazione!N38,"-")</f>
        <v>-</v>
      </c>
      <c r="Q38" s="105" t="str">
        <f>IF(Q95=4,Popolazione!O38,"-")</f>
        <v>-</v>
      </c>
      <c r="R38" s="105" t="str">
        <f>IF(R95=4,Popolazione!P38,"-")</f>
        <v>-</v>
      </c>
      <c r="S38" s="105" t="str">
        <f>IF(S95=4,Popolazione!Q38,"-")</f>
        <v>-</v>
      </c>
      <c r="T38" s="105" t="str">
        <f>IF(T95=4,Popolazione!R38,"-")</f>
        <v>-</v>
      </c>
      <c r="U38" s="105" t="str">
        <f>IF(U95=4,Popolazione!S38,"-")</f>
        <v>-</v>
      </c>
    </row>
    <row r="39" spans="2:21" x14ac:dyDescent="0.3">
      <c r="B39" s="4" t="s">
        <v>13</v>
      </c>
      <c r="C39" s="30">
        <f t="shared" si="1"/>
        <v>224718</v>
      </c>
      <c r="D39" s="16"/>
      <c r="E39" s="105">
        <f>IF(E95=4,Popolazione!C39,"-")</f>
        <v>224718</v>
      </c>
      <c r="F39" s="105" t="str">
        <f>IF(F95=4,Popolazione!D39,"-")</f>
        <v>-</v>
      </c>
      <c r="G39" s="105" t="str">
        <f>IF(G95=4,Popolazione!E39,"-")</f>
        <v>-</v>
      </c>
      <c r="H39" s="105" t="str">
        <f>IF(H95=4,Popolazione!F39,"-")</f>
        <v>-</v>
      </c>
      <c r="I39" s="105" t="str">
        <f>IF(I95=4,Popolazione!G39,"-")</f>
        <v>-</v>
      </c>
      <c r="J39" s="105" t="str">
        <f>IF(J95=4,Popolazione!H39,"-")</f>
        <v>-</v>
      </c>
      <c r="K39" s="105" t="str">
        <f>IF(K95=4,Popolazione!I39,"-")</f>
        <v>-</v>
      </c>
      <c r="L39" s="105" t="str">
        <f>IF(L95=4,Popolazione!J39,"-")</f>
        <v>-</v>
      </c>
      <c r="M39" s="105" t="str">
        <f>IF(M95=4,Popolazione!K39,"-")</f>
        <v>-</v>
      </c>
      <c r="N39" s="105" t="str">
        <f>IF(N95=4,Popolazione!L39,"-")</f>
        <v>-</v>
      </c>
      <c r="O39" s="105" t="str">
        <f>IF(O95=4,Popolazione!M39,"-")</f>
        <v>-</v>
      </c>
      <c r="P39" s="105" t="str">
        <f>IF(P95=4,Popolazione!N39,"-")</f>
        <v>-</v>
      </c>
      <c r="Q39" s="105" t="str">
        <f>IF(Q95=4,Popolazione!O39,"-")</f>
        <v>-</v>
      </c>
      <c r="R39" s="105" t="str">
        <f>IF(R95=4,Popolazione!P39,"-")</f>
        <v>-</v>
      </c>
      <c r="S39" s="105" t="str">
        <f>IF(S95=4,Popolazione!Q39,"-")</f>
        <v>-</v>
      </c>
      <c r="T39" s="105" t="str">
        <f>IF(T95=4,Popolazione!R39,"-")</f>
        <v>-</v>
      </c>
      <c r="U39" s="105" t="str">
        <f>IF(U95=4,Popolazione!S39,"-")</f>
        <v>-</v>
      </c>
    </row>
    <row r="40" spans="2:21" x14ac:dyDescent="0.3">
      <c r="B40" s="4" t="s">
        <v>14</v>
      </c>
      <c r="C40" s="30">
        <f t="shared" si="1"/>
        <v>211899</v>
      </c>
      <c r="D40" s="16"/>
      <c r="E40" s="105">
        <f>IF(E95=4,Popolazione!C40,"-")</f>
        <v>211899</v>
      </c>
      <c r="F40" s="105" t="str">
        <f>IF(F95=4,Popolazione!D40,"-")</f>
        <v>-</v>
      </c>
      <c r="G40" s="105" t="str">
        <f>IF(G95=4,Popolazione!E40,"-")</f>
        <v>-</v>
      </c>
      <c r="H40" s="105" t="str">
        <f>IF(H95=4,Popolazione!F40,"-")</f>
        <v>-</v>
      </c>
      <c r="I40" s="105" t="str">
        <f>IF(I95=4,Popolazione!G40,"-")</f>
        <v>-</v>
      </c>
      <c r="J40" s="105" t="str">
        <f>IF(J95=4,Popolazione!H40,"-")</f>
        <v>-</v>
      </c>
      <c r="K40" s="105" t="str">
        <f>IF(K95=4,Popolazione!I40,"-")</f>
        <v>-</v>
      </c>
      <c r="L40" s="105" t="str">
        <f>IF(L95=4,Popolazione!J40,"-")</f>
        <v>-</v>
      </c>
      <c r="M40" s="105" t="str">
        <f>IF(M95=4,Popolazione!K40,"-")</f>
        <v>-</v>
      </c>
      <c r="N40" s="105" t="str">
        <f>IF(N95=4,Popolazione!L40,"-")</f>
        <v>-</v>
      </c>
      <c r="O40" s="105" t="str">
        <f>IF(O95=4,Popolazione!M40,"-")</f>
        <v>-</v>
      </c>
      <c r="P40" s="105" t="str">
        <f>IF(P95=4,Popolazione!N40,"-")</f>
        <v>-</v>
      </c>
      <c r="Q40" s="105" t="str">
        <f>IF(Q95=4,Popolazione!O40,"-")</f>
        <v>-</v>
      </c>
      <c r="R40" s="105" t="str">
        <f>IF(R95=4,Popolazione!P40,"-")</f>
        <v>-</v>
      </c>
      <c r="S40" s="105" t="str">
        <f>IF(S95=4,Popolazione!Q40,"-")</f>
        <v>-</v>
      </c>
      <c r="T40" s="105" t="str">
        <f>IF(T95=4,Popolazione!R40,"-")</f>
        <v>-</v>
      </c>
      <c r="U40" s="105" t="str">
        <f>IF(U95=4,Popolazione!S40,"-")</f>
        <v>-</v>
      </c>
    </row>
    <row r="41" spans="2:21" x14ac:dyDescent="0.3">
      <c r="B41" s="4" t="s">
        <v>15</v>
      </c>
      <c r="C41" s="30">
        <f t="shared" si="1"/>
        <v>180613</v>
      </c>
      <c r="D41" s="16"/>
      <c r="E41" s="105">
        <f>IF(E95=4,Popolazione!C41,"-")</f>
        <v>180613</v>
      </c>
      <c r="F41" s="105" t="str">
        <f>IF(F95=4,Popolazione!D41,"-")</f>
        <v>-</v>
      </c>
      <c r="G41" s="105" t="str">
        <f>IF(G95=4,Popolazione!E41,"-")</f>
        <v>-</v>
      </c>
      <c r="H41" s="105" t="str">
        <f>IF(H95=4,Popolazione!F41,"-")</f>
        <v>-</v>
      </c>
      <c r="I41" s="105" t="str">
        <f>IF(I95=4,Popolazione!G41,"-")</f>
        <v>-</v>
      </c>
      <c r="J41" s="105" t="str">
        <f>IF(J95=4,Popolazione!H41,"-")</f>
        <v>-</v>
      </c>
      <c r="K41" s="105" t="str">
        <f>IF(K95=4,Popolazione!I41,"-")</f>
        <v>-</v>
      </c>
      <c r="L41" s="105" t="str">
        <f>IF(L95=4,Popolazione!J41,"-")</f>
        <v>-</v>
      </c>
      <c r="M41" s="105" t="str">
        <f>IF(M95=4,Popolazione!K41,"-")</f>
        <v>-</v>
      </c>
      <c r="N41" s="105" t="str">
        <f>IF(N95=4,Popolazione!L41,"-")</f>
        <v>-</v>
      </c>
      <c r="O41" s="105" t="str">
        <f>IF(O95=4,Popolazione!M41,"-")</f>
        <v>-</v>
      </c>
      <c r="P41" s="105" t="str">
        <f>IF(P95=4,Popolazione!N41,"-")</f>
        <v>-</v>
      </c>
      <c r="Q41" s="105" t="str">
        <f>IF(Q95=4,Popolazione!O41,"-")</f>
        <v>-</v>
      </c>
      <c r="R41" s="105" t="str">
        <f>IF(R95=4,Popolazione!P41,"-")</f>
        <v>-</v>
      </c>
      <c r="S41" s="105" t="str">
        <f>IF(S95=4,Popolazione!Q41,"-")</f>
        <v>-</v>
      </c>
      <c r="T41" s="105" t="str">
        <f>IF(T95=4,Popolazione!R41,"-")</f>
        <v>-</v>
      </c>
      <c r="U41" s="105" t="str">
        <f>IF(U95=4,Popolazione!S41,"-")</f>
        <v>-</v>
      </c>
    </row>
    <row r="42" spans="2:21" x14ac:dyDescent="0.3">
      <c r="B42" s="4" t="s">
        <v>16</v>
      </c>
      <c r="C42" s="30">
        <f t="shared" si="1"/>
        <v>130952</v>
      </c>
      <c r="D42" s="16"/>
      <c r="E42" s="105">
        <f>IF(E95=4,Popolazione!C42,"-")</f>
        <v>130952</v>
      </c>
      <c r="F42" s="105" t="str">
        <f>IF(F95=4,Popolazione!D42,"-")</f>
        <v>-</v>
      </c>
      <c r="G42" s="105" t="str">
        <f>IF(G95=4,Popolazione!E42,"-")</f>
        <v>-</v>
      </c>
      <c r="H42" s="105" t="str">
        <f>IF(H95=4,Popolazione!F42,"-")</f>
        <v>-</v>
      </c>
      <c r="I42" s="105" t="str">
        <f>IF(I95=4,Popolazione!G42,"-")</f>
        <v>-</v>
      </c>
      <c r="J42" s="105" t="str">
        <f>IF(J95=4,Popolazione!H42,"-")</f>
        <v>-</v>
      </c>
      <c r="K42" s="105" t="str">
        <f>IF(K95=4,Popolazione!I42,"-")</f>
        <v>-</v>
      </c>
      <c r="L42" s="105" t="str">
        <f>IF(L95=4,Popolazione!J42,"-")</f>
        <v>-</v>
      </c>
      <c r="M42" s="105" t="str">
        <f>IF(M95=4,Popolazione!K42,"-")</f>
        <v>-</v>
      </c>
      <c r="N42" s="105" t="str">
        <f>IF(N95=4,Popolazione!L42,"-")</f>
        <v>-</v>
      </c>
      <c r="O42" s="105" t="str">
        <f>IF(O95=4,Popolazione!M42,"-")</f>
        <v>-</v>
      </c>
      <c r="P42" s="105" t="str">
        <f>IF(P95=4,Popolazione!N42,"-")</f>
        <v>-</v>
      </c>
      <c r="Q42" s="105" t="str">
        <f>IF(Q95=4,Popolazione!O42,"-")</f>
        <v>-</v>
      </c>
      <c r="R42" s="105" t="str">
        <f>IF(R95=4,Popolazione!P42,"-")</f>
        <v>-</v>
      </c>
      <c r="S42" s="105" t="str">
        <f>IF(S95=4,Popolazione!Q42,"-")</f>
        <v>-</v>
      </c>
      <c r="T42" s="105" t="str">
        <f>IF(T95=4,Popolazione!R42,"-")</f>
        <v>-</v>
      </c>
      <c r="U42" s="105" t="str">
        <f>IF(U95=4,Popolazione!S42,"-")</f>
        <v>-</v>
      </c>
    </row>
    <row r="43" spans="2:21" x14ac:dyDescent="0.3">
      <c r="B43" s="4" t="s">
        <v>17</v>
      </c>
      <c r="C43" s="30">
        <f t="shared" si="1"/>
        <v>91514</v>
      </c>
      <c r="D43" s="16"/>
      <c r="E43" s="105">
        <f>IF(E95=4,Popolazione!C43,"-")</f>
        <v>91514</v>
      </c>
      <c r="F43" s="105" t="str">
        <f>IF(F95=4,Popolazione!D43,"-")</f>
        <v>-</v>
      </c>
      <c r="G43" s="105" t="str">
        <f>IF(G95=4,Popolazione!E43,"-")</f>
        <v>-</v>
      </c>
      <c r="H43" s="105" t="str">
        <f>IF(H95=4,Popolazione!F43,"-")</f>
        <v>-</v>
      </c>
      <c r="I43" s="105" t="str">
        <f>IF(I95=4,Popolazione!G43,"-")</f>
        <v>-</v>
      </c>
      <c r="J43" s="105" t="str">
        <f>IF(J95=4,Popolazione!H43,"-")</f>
        <v>-</v>
      </c>
      <c r="K43" s="105" t="str">
        <f>IF(K95=4,Popolazione!I43,"-")</f>
        <v>-</v>
      </c>
      <c r="L43" s="105" t="str">
        <f>IF(L95=4,Popolazione!J43,"-")</f>
        <v>-</v>
      </c>
      <c r="M43" s="105" t="str">
        <f>IF(M95=4,Popolazione!K43,"-")</f>
        <v>-</v>
      </c>
      <c r="N43" s="105" t="str">
        <f>IF(N95=4,Popolazione!L43,"-")</f>
        <v>-</v>
      </c>
      <c r="O43" s="105" t="str">
        <f>IF(O95=4,Popolazione!M43,"-")</f>
        <v>-</v>
      </c>
      <c r="P43" s="105" t="str">
        <f>IF(P95=4,Popolazione!N43,"-")</f>
        <v>-</v>
      </c>
      <c r="Q43" s="105" t="str">
        <f>IF(Q95=4,Popolazione!O43,"-")</f>
        <v>-</v>
      </c>
      <c r="R43" s="105" t="str">
        <f>IF(R95=4,Popolazione!P43,"-")</f>
        <v>-</v>
      </c>
      <c r="S43" s="105" t="str">
        <f>IF(S95=4,Popolazione!Q43,"-")</f>
        <v>-</v>
      </c>
      <c r="T43" s="105" t="str">
        <f>IF(T95=4,Popolazione!R43,"-")</f>
        <v>-</v>
      </c>
      <c r="U43" s="105" t="str">
        <f>IF(U95=4,Popolazione!S43,"-")</f>
        <v>-</v>
      </c>
    </row>
    <row r="44" spans="2:21" x14ac:dyDescent="0.3">
      <c r="B44" s="4" t="s">
        <v>18</v>
      </c>
      <c r="C44" s="30">
        <f t="shared" si="1"/>
        <v>45440</v>
      </c>
      <c r="D44" s="16"/>
      <c r="E44" s="105">
        <f>IF(E95=4,Popolazione!C44,"-")</f>
        <v>45440</v>
      </c>
      <c r="F44" s="105" t="str">
        <f>IF(F95=4,Popolazione!D44,"-")</f>
        <v>-</v>
      </c>
      <c r="G44" s="105" t="str">
        <f>IF(G95=4,Popolazione!E44,"-")</f>
        <v>-</v>
      </c>
      <c r="H44" s="105" t="str">
        <f>IF(H95=4,Popolazione!F44,"-")</f>
        <v>-</v>
      </c>
      <c r="I44" s="105" t="str">
        <f>IF(I95=4,Popolazione!G44,"-")</f>
        <v>-</v>
      </c>
      <c r="J44" s="105" t="str">
        <f>IF(J95=4,Popolazione!H44,"-")</f>
        <v>-</v>
      </c>
      <c r="K44" s="105" t="str">
        <f>IF(K95=4,Popolazione!I44,"-")</f>
        <v>-</v>
      </c>
      <c r="L44" s="105" t="str">
        <f>IF(L95=4,Popolazione!J44,"-")</f>
        <v>-</v>
      </c>
      <c r="M44" s="105" t="str">
        <f>IF(M95=4,Popolazione!K44,"-")</f>
        <v>-</v>
      </c>
      <c r="N44" s="105" t="str">
        <f>IF(N95=4,Popolazione!L44,"-")</f>
        <v>-</v>
      </c>
      <c r="O44" s="105" t="str">
        <f>IF(O95=4,Popolazione!M44,"-")</f>
        <v>-</v>
      </c>
      <c r="P44" s="105" t="str">
        <f>IF(P95=4,Popolazione!N44,"-")</f>
        <v>-</v>
      </c>
      <c r="Q44" s="105" t="str">
        <f>IF(Q95=4,Popolazione!O44,"-")</f>
        <v>-</v>
      </c>
      <c r="R44" s="105" t="str">
        <f>IF(R95=4,Popolazione!P44,"-")</f>
        <v>-</v>
      </c>
      <c r="S44" s="105" t="str">
        <f>IF(S95=4,Popolazione!Q44,"-")</f>
        <v>-</v>
      </c>
      <c r="T44" s="105" t="str">
        <f>IF(T95=4,Popolazione!R44,"-")</f>
        <v>-</v>
      </c>
      <c r="U44" s="105" t="str">
        <f>IF(U95=4,Popolazione!S44,"-")</f>
        <v>-</v>
      </c>
    </row>
    <row r="45" spans="2:21" x14ac:dyDescent="0.3">
      <c r="B45" s="4" t="s">
        <v>19</v>
      </c>
      <c r="C45" s="30">
        <f t="shared" si="1"/>
        <v>12653</v>
      </c>
      <c r="D45" s="16"/>
      <c r="E45" s="105">
        <f>IF(E95=4,Popolazione!C45,"-")</f>
        <v>12653</v>
      </c>
      <c r="F45" s="105" t="str">
        <f>IF(F95=4,Popolazione!D45,"-")</f>
        <v>-</v>
      </c>
      <c r="G45" s="105" t="str">
        <f>IF(G95=4,Popolazione!E45,"-")</f>
        <v>-</v>
      </c>
      <c r="H45" s="105" t="str">
        <f>IF(H95=4,Popolazione!F45,"-")</f>
        <v>-</v>
      </c>
      <c r="I45" s="105" t="str">
        <f>IF(I95=4,Popolazione!G45,"-")</f>
        <v>-</v>
      </c>
      <c r="J45" s="105" t="str">
        <f>IF(J95=4,Popolazione!H45,"-")</f>
        <v>-</v>
      </c>
      <c r="K45" s="105" t="str">
        <f>IF(K95=4,Popolazione!I45,"-")</f>
        <v>-</v>
      </c>
      <c r="L45" s="105" t="str">
        <f>IF(L95=4,Popolazione!J45,"-")</f>
        <v>-</v>
      </c>
      <c r="M45" s="105" t="str">
        <f>IF(M95=4,Popolazione!K45,"-")</f>
        <v>-</v>
      </c>
      <c r="N45" s="105" t="str">
        <f>IF(N95=4,Popolazione!L45,"-")</f>
        <v>-</v>
      </c>
      <c r="O45" s="105" t="str">
        <f>IF(O95=4,Popolazione!M45,"-")</f>
        <v>-</v>
      </c>
      <c r="P45" s="105" t="str">
        <f>IF(P95=4,Popolazione!N45,"-")</f>
        <v>-</v>
      </c>
      <c r="Q45" s="105" t="str">
        <f>IF(Q95=4,Popolazione!O45,"-")</f>
        <v>-</v>
      </c>
      <c r="R45" s="105" t="str">
        <f>IF(R95=4,Popolazione!P45,"-")</f>
        <v>-</v>
      </c>
      <c r="S45" s="105" t="str">
        <f>IF(S95=4,Popolazione!Q45,"-")</f>
        <v>-</v>
      </c>
      <c r="T45" s="105" t="str">
        <f>IF(T95=4,Popolazione!R45,"-")</f>
        <v>-</v>
      </c>
      <c r="U45" s="105" t="str">
        <f>IF(U95=4,Popolazione!S45,"-")</f>
        <v>-</v>
      </c>
    </row>
    <row r="46" spans="2:21" ht="14.5" thickBot="1" x14ac:dyDescent="0.35">
      <c r="B46" s="5" t="s">
        <v>20</v>
      </c>
      <c r="C46" s="30">
        <f t="shared" si="1"/>
        <v>1418</v>
      </c>
      <c r="D46" s="16"/>
      <c r="E46" s="105">
        <f>IF(E95=4,Popolazione!C46,"-")</f>
        <v>1418</v>
      </c>
      <c r="F46" s="105" t="str">
        <f>IF(F95=4,Popolazione!D46,"-")</f>
        <v>-</v>
      </c>
      <c r="G46" s="105" t="str">
        <f>IF(G95=4,Popolazione!E46,"-")</f>
        <v>-</v>
      </c>
      <c r="H46" s="105" t="str">
        <f>IF(H95=4,Popolazione!F46,"-")</f>
        <v>-</v>
      </c>
      <c r="I46" s="105" t="str">
        <f>IF(I95=4,Popolazione!G46,"-")</f>
        <v>-</v>
      </c>
      <c r="J46" s="105" t="str">
        <f>IF(J95=4,Popolazione!H46,"-")</f>
        <v>-</v>
      </c>
      <c r="K46" s="105" t="str">
        <f>IF(K95=4,Popolazione!I46,"-")</f>
        <v>-</v>
      </c>
      <c r="L46" s="105" t="str">
        <f>IF(L95=4,Popolazione!J46,"-")</f>
        <v>-</v>
      </c>
      <c r="M46" s="105" t="str">
        <f>IF(M95=4,Popolazione!K46,"-")</f>
        <v>-</v>
      </c>
      <c r="N46" s="105" t="str">
        <f>IF(N95=4,Popolazione!L46,"-")</f>
        <v>-</v>
      </c>
      <c r="O46" s="105" t="str">
        <f>IF(O95=4,Popolazione!M46,"-")</f>
        <v>-</v>
      </c>
      <c r="P46" s="105" t="str">
        <f>IF(P95=4,Popolazione!N46,"-")</f>
        <v>-</v>
      </c>
      <c r="Q46" s="105" t="str">
        <f>IF(Q95=4,Popolazione!O46,"-")</f>
        <v>-</v>
      </c>
      <c r="R46" s="105" t="str">
        <f>IF(R95=4,Popolazione!P46,"-")</f>
        <v>-</v>
      </c>
      <c r="S46" s="105" t="str">
        <f>IF(S95=4,Popolazione!Q46,"-")</f>
        <v>-</v>
      </c>
      <c r="T46" s="105" t="str">
        <f>IF(T95=4,Popolazione!R46,"-")</f>
        <v>-</v>
      </c>
      <c r="U46" s="105" t="str">
        <f>IF(U95=4,Popolazione!S46,"-")</f>
        <v>-</v>
      </c>
    </row>
    <row r="47" spans="2:21" x14ac:dyDescent="0.3"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2:21" x14ac:dyDescent="0.3">
      <c r="B48" t="s">
        <v>39</v>
      </c>
      <c r="E48" s="105">
        <f>IF('Istruzioni per l uso'!F6&gt;='Tabelle et Grafici'!E2,-SUM(E3:E23)+SUM(E26:E46),"-")</f>
        <v>8670300</v>
      </c>
      <c r="F48" s="105" t="str">
        <f>IF('Istruzioni per l uso'!F6&gt;='Tabelle et Grafici'!F2,-SUM(F3:F23)+SUM(F26:F46),"-")</f>
        <v>-</v>
      </c>
      <c r="G48" s="105" t="str">
        <f>IF('Istruzioni per l uso'!F6&gt;='Tabelle et Grafici'!G2,-SUM(G3:G23)+SUM(G26:G46),"-")</f>
        <v>-</v>
      </c>
      <c r="H48" s="105" t="str">
        <f>IF('Istruzioni per l uso'!F6&gt;='Tabelle et Grafici'!H2,-SUM(H3:H23)+SUM(H26:H46),"-")</f>
        <v>-</v>
      </c>
      <c r="I48" s="105" t="str">
        <f>IF('Istruzioni per l uso'!F6&gt;='Tabelle et Grafici'!I2,-SUM(I3:I23)+SUM(I26:I46),"-")</f>
        <v>-</v>
      </c>
      <c r="J48" s="105" t="str">
        <f>IF('Istruzioni per l uso'!F6&gt;='Tabelle et Grafici'!J2,-SUM(J3:J23)+SUM(J26:J46),"-")</f>
        <v>-</v>
      </c>
      <c r="K48" s="105" t="str">
        <f>IF('Istruzioni per l uso'!F6&gt;='Tabelle et Grafici'!K2,-SUM(K3:K23)+SUM(K26:K46),"-")</f>
        <v>-</v>
      </c>
      <c r="L48" s="105" t="str">
        <f>IF('Istruzioni per l uso'!F6&gt;='Tabelle et Grafici'!L2,-SUM(L3:L23)+SUM(L26:L46),"-")</f>
        <v>-</v>
      </c>
      <c r="M48" s="105" t="str">
        <f>IF('Istruzioni per l uso'!F6&gt;='Tabelle et Grafici'!M2,-SUM(M3:M23)+SUM(M26:M46),"-")</f>
        <v>-</v>
      </c>
      <c r="N48" s="105" t="str">
        <f>IF('Istruzioni per l uso'!F6&gt;='Tabelle et Grafici'!N2,-SUM(N3:N23)+SUM(N26:N46),"-")</f>
        <v>-</v>
      </c>
      <c r="O48" s="105" t="str">
        <f>IF('Istruzioni per l uso'!F6&gt;='Tabelle et Grafici'!O2,-SUM(O3:O23)+SUM(O26:O46),"-")</f>
        <v>-</v>
      </c>
      <c r="P48" s="105" t="str">
        <f>IF('Istruzioni per l uso'!F6&gt;='Tabelle et Grafici'!P2,-SUM(P3:P23)+SUM(P26:P46),"-")</f>
        <v>-</v>
      </c>
      <c r="Q48" s="105" t="str">
        <f>IF('Istruzioni per l uso'!F6&gt;='Tabelle et Grafici'!Q2,-SUM(Q3:Q23)+SUM(Q26:Q46),"-")</f>
        <v>-</v>
      </c>
      <c r="R48" s="105" t="str">
        <f>IF('Istruzioni per l uso'!F6&gt;='Tabelle et Grafici'!R2,-SUM(R3:R23)+SUM(R26:R46),"-")</f>
        <v>-</v>
      </c>
      <c r="S48" s="105" t="str">
        <f>IF('Istruzioni per l uso'!F6&gt;='Tabelle et Grafici'!S2,-SUM(S3:S23)+SUM(S26:S46),"-")</f>
        <v>-</v>
      </c>
      <c r="T48" s="105" t="str">
        <f>IF('Istruzioni per l uso'!F6&gt;='Tabelle et Grafici'!T2,-SUM(T3:T23)+SUM(T26:T46),"-")</f>
        <v>-</v>
      </c>
      <c r="U48" s="105" t="str">
        <f>IF('Istruzioni per l uso'!F6&gt;='Tabelle et Grafici'!U2,-SUM(U3:U23)+SUM(U26:U46),"-")</f>
        <v>-</v>
      </c>
    </row>
    <row r="49" spans="2:21" x14ac:dyDescent="0.3"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2:21" ht="14.5" thickBot="1" x14ac:dyDescent="0.35">
      <c r="B50" t="s">
        <v>39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2:21" x14ac:dyDescent="0.3">
      <c r="B51" s="10" t="s">
        <v>7</v>
      </c>
      <c r="E51" s="105">
        <f t="shared" ref="E51:U51" si="2">IF(E95=4,-E3+E26,"-")</f>
        <v>437118</v>
      </c>
      <c r="F51" s="105" t="str">
        <f t="shared" si="2"/>
        <v>-</v>
      </c>
      <c r="G51" s="105" t="str">
        <f t="shared" si="2"/>
        <v>-</v>
      </c>
      <c r="H51" s="105" t="str">
        <f t="shared" si="2"/>
        <v>-</v>
      </c>
      <c r="I51" s="105" t="str">
        <f t="shared" si="2"/>
        <v>-</v>
      </c>
      <c r="J51" s="105" t="str">
        <f t="shared" si="2"/>
        <v>-</v>
      </c>
      <c r="K51" s="105" t="str">
        <f t="shared" si="2"/>
        <v>-</v>
      </c>
      <c r="L51" s="105" t="str">
        <f t="shared" si="2"/>
        <v>-</v>
      </c>
      <c r="M51" s="105" t="str">
        <f t="shared" si="2"/>
        <v>-</v>
      </c>
      <c r="N51" s="105" t="str">
        <f t="shared" si="2"/>
        <v>-</v>
      </c>
      <c r="O51" s="105" t="str">
        <f t="shared" si="2"/>
        <v>-</v>
      </c>
      <c r="P51" s="105" t="str">
        <f t="shared" si="2"/>
        <v>-</v>
      </c>
      <c r="Q51" s="105" t="str">
        <f t="shared" si="2"/>
        <v>-</v>
      </c>
      <c r="R51" s="105" t="str">
        <f t="shared" si="2"/>
        <v>-</v>
      </c>
      <c r="S51" s="105" t="str">
        <f t="shared" si="2"/>
        <v>-</v>
      </c>
      <c r="T51" s="105" t="str">
        <f t="shared" si="2"/>
        <v>-</v>
      </c>
      <c r="U51" s="105" t="str">
        <f t="shared" si="2"/>
        <v>-</v>
      </c>
    </row>
    <row r="52" spans="2:21" x14ac:dyDescent="0.3">
      <c r="B52" s="11" t="s">
        <v>8</v>
      </c>
      <c r="E52" s="105">
        <f t="shared" ref="E52:U52" si="3">IF(E95=4,-E4+E27,"-")</f>
        <v>439685</v>
      </c>
      <c r="F52" s="105" t="str">
        <f t="shared" si="3"/>
        <v>-</v>
      </c>
      <c r="G52" s="105" t="str">
        <f t="shared" si="3"/>
        <v>-</v>
      </c>
      <c r="H52" s="105" t="str">
        <f t="shared" si="3"/>
        <v>-</v>
      </c>
      <c r="I52" s="105" t="str">
        <f t="shared" si="3"/>
        <v>-</v>
      </c>
      <c r="J52" s="105" t="str">
        <f t="shared" si="3"/>
        <v>-</v>
      </c>
      <c r="K52" s="105" t="str">
        <f t="shared" si="3"/>
        <v>-</v>
      </c>
      <c r="L52" s="105" t="str">
        <f t="shared" si="3"/>
        <v>-</v>
      </c>
      <c r="M52" s="105" t="str">
        <f t="shared" si="3"/>
        <v>-</v>
      </c>
      <c r="N52" s="105" t="str">
        <f t="shared" si="3"/>
        <v>-</v>
      </c>
      <c r="O52" s="105" t="str">
        <f t="shared" si="3"/>
        <v>-</v>
      </c>
      <c r="P52" s="105" t="str">
        <f t="shared" si="3"/>
        <v>-</v>
      </c>
      <c r="Q52" s="105" t="str">
        <f t="shared" si="3"/>
        <v>-</v>
      </c>
      <c r="R52" s="105" t="str">
        <f t="shared" si="3"/>
        <v>-</v>
      </c>
      <c r="S52" s="105" t="str">
        <f t="shared" si="3"/>
        <v>-</v>
      </c>
      <c r="T52" s="105" t="str">
        <f t="shared" si="3"/>
        <v>-</v>
      </c>
      <c r="U52" s="105" t="str">
        <f t="shared" si="3"/>
        <v>-</v>
      </c>
    </row>
    <row r="53" spans="2:21" x14ac:dyDescent="0.3">
      <c r="B53" s="12" t="s">
        <v>9</v>
      </c>
      <c r="E53" s="105">
        <f t="shared" ref="E53:U53" si="4">IF(E95=4,-E5+E28,"-")</f>
        <v>429468</v>
      </c>
      <c r="F53" s="105" t="str">
        <f t="shared" si="4"/>
        <v>-</v>
      </c>
      <c r="G53" s="105" t="str">
        <f t="shared" si="4"/>
        <v>-</v>
      </c>
      <c r="H53" s="105" t="str">
        <f t="shared" si="4"/>
        <v>-</v>
      </c>
      <c r="I53" s="105" t="str">
        <f t="shared" si="4"/>
        <v>-</v>
      </c>
      <c r="J53" s="105" t="str">
        <f t="shared" si="4"/>
        <v>-</v>
      </c>
      <c r="K53" s="105" t="str">
        <f t="shared" si="4"/>
        <v>-</v>
      </c>
      <c r="L53" s="105" t="str">
        <f t="shared" si="4"/>
        <v>-</v>
      </c>
      <c r="M53" s="105" t="str">
        <f t="shared" si="4"/>
        <v>-</v>
      </c>
      <c r="N53" s="105" t="str">
        <f t="shared" si="4"/>
        <v>-</v>
      </c>
      <c r="O53" s="105" t="str">
        <f t="shared" si="4"/>
        <v>-</v>
      </c>
      <c r="P53" s="105" t="str">
        <f t="shared" si="4"/>
        <v>-</v>
      </c>
      <c r="Q53" s="105" t="str">
        <f t="shared" si="4"/>
        <v>-</v>
      </c>
      <c r="R53" s="105" t="str">
        <f t="shared" si="4"/>
        <v>-</v>
      </c>
      <c r="S53" s="105" t="str">
        <f t="shared" si="4"/>
        <v>-</v>
      </c>
      <c r="T53" s="105" t="str">
        <f t="shared" si="4"/>
        <v>-</v>
      </c>
      <c r="U53" s="105" t="str">
        <f t="shared" si="4"/>
        <v>-</v>
      </c>
    </row>
    <row r="54" spans="2:21" x14ac:dyDescent="0.3">
      <c r="B54" s="4" t="s">
        <v>0</v>
      </c>
      <c r="E54" s="105">
        <f t="shared" ref="E54:U54" si="5">IF(E95=4,-E6+E29,"-")</f>
        <v>420030</v>
      </c>
      <c r="F54" s="105" t="str">
        <f t="shared" si="5"/>
        <v>-</v>
      </c>
      <c r="G54" s="105" t="str">
        <f t="shared" si="5"/>
        <v>-</v>
      </c>
      <c r="H54" s="105" t="str">
        <f t="shared" si="5"/>
        <v>-</v>
      </c>
      <c r="I54" s="105" t="str">
        <f t="shared" si="5"/>
        <v>-</v>
      </c>
      <c r="J54" s="105" t="str">
        <f t="shared" si="5"/>
        <v>-</v>
      </c>
      <c r="K54" s="105" t="str">
        <f t="shared" si="5"/>
        <v>-</v>
      </c>
      <c r="L54" s="105" t="str">
        <f t="shared" si="5"/>
        <v>-</v>
      </c>
      <c r="M54" s="105" t="str">
        <f t="shared" si="5"/>
        <v>-</v>
      </c>
      <c r="N54" s="105" t="str">
        <f t="shared" si="5"/>
        <v>-</v>
      </c>
      <c r="O54" s="105" t="str">
        <f t="shared" si="5"/>
        <v>-</v>
      </c>
      <c r="P54" s="105" t="str">
        <f t="shared" si="5"/>
        <v>-</v>
      </c>
      <c r="Q54" s="105" t="str">
        <f t="shared" si="5"/>
        <v>-</v>
      </c>
      <c r="R54" s="105" t="str">
        <f t="shared" si="5"/>
        <v>-</v>
      </c>
      <c r="S54" s="105" t="str">
        <f t="shared" si="5"/>
        <v>-</v>
      </c>
      <c r="T54" s="105" t="str">
        <f t="shared" si="5"/>
        <v>-</v>
      </c>
      <c r="U54" s="105" t="str">
        <f t="shared" si="5"/>
        <v>-</v>
      </c>
    </row>
    <row r="55" spans="2:21" x14ac:dyDescent="0.3">
      <c r="B55" s="4" t="s">
        <v>1</v>
      </c>
      <c r="E55" s="105">
        <f t="shared" ref="E55:U55" si="6">IF(E95=4,-E7+E30,"-")</f>
        <v>478181</v>
      </c>
      <c r="F55" s="105" t="str">
        <f t="shared" si="6"/>
        <v>-</v>
      </c>
      <c r="G55" s="105" t="str">
        <f t="shared" si="6"/>
        <v>-</v>
      </c>
      <c r="H55" s="105" t="str">
        <f t="shared" si="6"/>
        <v>-</v>
      </c>
      <c r="I55" s="105" t="str">
        <f t="shared" si="6"/>
        <v>-</v>
      </c>
      <c r="J55" s="105" t="str">
        <f t="shared" si="6"/>
        <v>-</v>
      </c>
      <c r="K55" s="105" t="str">
        <f t="shared" si="6"/>
        <v>-</v>
      </c>
      <c r="L55" s="105" t="str">
        <f t="shared" si="6"/>
        <v>-</v>
      </c>
      <c r="M55" s="105" t="str">
        <f t="shared" si="6"/>
        <v>-</v>
      </c>
      <c r="N55" s="105" t="str">
        <f t="shared" si="6"/>
        <v>-</v>
      </c>
      <c r="O55" s="105" t="str">
        <f t="shared" si="6"/>
        <v>-</v>
      </c>
      <c r="P55" s="105" t="str">
        <f t="shared" si="6"/>
        <v>-</v>
      </c>
      <c r="Q55" s="105" t="str">
        <f t="shared" si="6"/>
        <v>-</v>
      </c>
      <c r="R55" s="105" t="str">
        <f t="shared" si="6"/>
        <v>-</v>
      </c>
      <c r="S55" s="105" t="str">
        <f t="shared" si="6"/>
        <v>-</v>
      </c>
      <c r="T55" s="105" t="str">
        <f t="shared" si="6"/>
        <v>-</v>
      </c>
      <c r="U55" s="105" t="str">
        <f t="shared" si="6"/>
        <v>-</v>
      </c>
    </row>
    <row r="56" spans="2:21" x14ac:dyDescent="0.3">
      <c r="B56" s="4" t="s">
        <v>2</v>
      </c>
      <c r="E56" s="105">
        <f t="shared" ref="E56:U56" si="7">IF(E95=4,-E8+E31,"-")</f>
        <v>559953</v>
      </c>
      <c r="F56" s="105" t="str">
        <f t="shared" si="7"/>
        <v>-</v>
      </c>
      <c r="G56" s="105" t="str">
        <f t="shared" si="7"/>
        <v>-</v>
      </c>
      <c r="H56" s="105" t="str">
        <f t="shared" si="7"/>
        <v>-</v>
      </c>
      <c r="I56" s="105" t="str">
        <f t="shared" si="7"/>
        <v>-</v>
      </c>
      <c r="J56" s="105" t="str">
        <f t="shared" si="7"/>
        <v>-</v>
      </c>
      <c r="K56" s="105" t="str">
        <f t="shared" si="7"/>
        <v>-</v>
      </c>
      <c r="L56" s="105" t="str">
        <f t="shared" si="7"/>
        <v>-</v>
      </c>
      <c r="M56" s="105" t="str">
        <f t="shared" si="7"/>
        <v>-</v>
      </c>
      <c r="N56" s="105" t="str">
        <f t="shared" si="7"/>
        <v>-</v>
      </c>
      <c r="O56" s="105" t="str">
        <f t="shared" si="7"/>
        <v>-</v>
      </c>
      <c r="P56" s="105" t="str">
        <f t="shared" si="7"/>
        <v>-</v>
      </c>
      <c r="Q56" s="105" t="str">
        <f t="shared" si="7"/>
        <v>-</v>
      </c>
      <c r="R56" s="105" t="str">
        <f t="shared" si="7"/>
        <v>-</v>
      </c>
      <c r="S56" s="105" t="str">
        <f t="shared" si="7"/>
        <v>-</v>
      </c>
      <c r="T56" s="105" t="str">
        <f t="shared" si="7"/>
        <v>-</v>
      </c>
      <c r="U56" s="105" t="str">
        <f t="shared" si="7"/>
        <v>-</v>
      </c>
    </row>
    <row r="57" spans="2:21" x14ac:dyDescent="0.3">
      <c r="B57" s="4" t="s">
        <v>3</v>
      </c>
      <c r="E57" s="105">
        <f t="shared" ref="E57:U57" si="8">IF(E95=4,-E9+E32,"-")</f>
        <v>620459</v>
      </c>
      <c r="F57" s="105" t="str">
        <f t="shared" si="8"/>
        <v>-</v>
      </c>
      <c r="G57" s="105" t="str">
        <f t="shared" si="8"/>
        <v>-</v>
      </c>
      <c r="H57" s="105" t="str">
        <f t="shared" si="8"/>
        <v>-</v>
      </c>
      <c r="I57" s="105" t="str">
        <f t="shared" si="8"/>
        <v>-</v>
      </c>
      <c r="J57" s="105" t="str">
        <f t="shared" si="8"/>
        <v>-</v>
      </c>
      <c r="K57" s="105" t="str">
        <f t="shared" si="8"/>
        <v>-</v>
      </c>
      <c r="L57" s="105" t="str">
        <f t="shared" si="8"/>
        <v>-</v>
      </c>
      <c r="M57" s="105" t="str">
        <f t="shared" si="8"/>
        <v>-</v>
      </c>
      <c r="N57" s="105" t="str">
        <f t="shared" si="8"/>
        <v>-</v>
      </c>
      <c r="O57" s="105" t="str">
        <f t="shared" si="8"/>
        <v>-</v>
      </c>
      <c r="P57" s="105" t="str">
        <f t="shared" si="8"/>
        <v>-</v>
      </c>
      <c r="Q57" s="105" t="str">
        <f t="shared" si="8"/>
        <v>-</v>
      </c>
      <c r="R57" s="105" t="str">
        <f t="shared" si="8"/>
        <v>-</v>
      </c>
      <c r="S57" s="105" t="str">
        <f t="shared" si="8"/>
        <v>-</v>
      </c>
      <c r="T57" s="105" t="str">
        <f t="shared" si="8"/>
        <v>-</v>
      </c>
      <c r="U57" s="105" t="str">
        <f t="shared" si="8"/>
        <v>-</v>
      </c>
    </row>
    <row r="58" spans="2:21" x14ac:dyDescent="0.3">
      <c r="B58" s="4" t="s">
        <v>4</v>
      </c>
      <c r="E58" s="105">
        <f t="shared" ref="E58:U58" si="9">IF(E95=4,-E10+E33,"-")</f>
        <v>622771</v>
      </c>
      <c r="F58" s="105" t="str">
        <f t="shared" si="9"/>
        <v>-</v>
      </c>
      <c r="G58" s="105" t="str">
        <f t="shared" si="9"/>
        <v>-</v>
      </c>
      <c r="H58" s="105" t="str">
        <f t="shared" si="9"/>
        <v>-</v>
      </c>
      <c r="I58" s="105" t="str">
        <f t="shared" si="9"/>
        <v>-</v>
      </c>
      <c r="J58" s="105" t="str">
        <f t="shared" si="9"/>
        <v>-</v>
      </c>
      <c r="K58" s="105" t="str">
        <f t="shared" si="9"/>
        <v>-</v>
      </c>
      <c r="L58" s="105" t="str">
        <f t="shared" si="9"/>
        <v>-</v>
      </c>
      <c r="M58" s="105" t="str">
        <f t="shared" si="9"/>
        <v>-</v>
      </c>
      <c r="N58" s="105" t="str">
        <f t="shared" si="9"/>
        <v>-</v>
      </c>
      <c r="O58" s="105" t="str">
        <f t="shared" si="9"/>
        <v>-</v>
      </c>
      <c r="P58" s="105" t="str">
        <f t="shared" si="9"/>
        <v>-</v>
      </c>
      <c r="Q58" s="105" t="str">
        <f t="shared" si="9"/>
        <v>-</v>
      </c>
      <c r="R58" s="105" t="str">
        <f t="shared" si="9"/>
        <v>-</v>
      </c>
      <c r="S58" s="105" t="str">
        <f t="shared" si="9"/>
        <v>-</v>
      </c>
      <c r="T58" s="105" t="str">
        <f t="shared" si="9"/>
        <v>-</v>
      </c>
      <c r="U58" s="105" t="str">
        <f t="shared" si="9"/>
        <v>-</v>
      </c>
    </row>
    <row r="59" spans="2:21" x14ac:dyDescent="0.3">
      <c r="B59" s="4" t="s">
        <v>5</v>
      </c>
      <c r="E59" s="105">
        <f t="shared" ref="E59:U59" si="10">IF(E95=4,-E11+E34,"-")</f>
        <v>599618</v>
      </c>
      <c r="F59" s="105" t="str">
        <f t="shared" si="10"/>
        <v>-</v>
      </c>
      <c r="G59" s="105" t="str">
        <f t="shared" si="10"/>
        <v>-</v>
      </c>
      <c r="H59" s="105" t="str">
        <f t="shared" si="10"/>
        <v>-</v>
      </c>
      <c r="I59" s="105" t="str">
        <f t="shared" si="10"/>
        <v>-</v>
      </c>
      <c r="J59" s="105" t="str">
        <f t="shared" si="10"/>
        <v>-</v>
      </c>
      <c r="K59" s="105" t="str">
        <f t="shared" si="10"/>
        <v>-</v>
      </c>
      <c r="L59" s="105" t="str">
        <f t="shared" si="10"/>
        <v>-</v>
      </c>
      <c r="M59" s="105" t="str">
        <f t="shared" si="10"/>
        <v>-</v>
      </c>
      <c r="N59" s="105" t="str">
        <f t="shared" si="10"/>
        <v>-</v>
      </c>
      <c r="O59" s="105" t="str">
        <f t="shared" si="10"/>
        <v>-</v>
      </c>
      <c r="P59" s="105" t="str">
        <f t="shared" si="10"/>
        <v>-</v>
      </c>
      <c r="Q59" s="105" t="str">
        <f t="shared" si="10"/>
        <v>-</v>
      </c>
      <c r="R59" s="105" t="str">
        <f t="shared" si="10"/>
        <v>-</v>
      </c>
      <c r="S59" s="105" t="str">
        <f t="shared" si="10"/>
        <v>-</v>
      </c>
      <c r="T59" s="105" t="str">
        <f t="shared" si="10"/>
        <v>-</v>
      </c>
      <c r="U59" s="105" t="str">
        <f t="shared" si="10"/>
        <v>-</v>
      </c>
    </row>
    <row r="60" spans="2:21" x14ac:dyDescent="0.3">
      <c r="B60" s="4" t="s">
        <v>6</v>
      </c>
      <c r="E60" s="105">
        <f t="shared" ref="E60:U60" si="11">IF(E95=4,-E12+E35,"-")</f>
        <v>601859</v>
      </c>
      <c r="F60" s="105" t="str">
        <f t="shared" si="11"/>
        <v>-</v>
      </c>
      <c r="G60" s="105" t="str">
        <f t="shared" si="11"/>
        <v>-</v>
      </c>
      <c r="H60" s="105" t="str">
        <f t="shared" si="11"/>
        <v>-</v>
      </c>
      <c r="I60" s="105" t="str">
        <f t="shared" si="11"/>
        <v>-</v>
      </c>
      <c r="J60" s="105" t="str">
        <f t="shared" si="11"/>
        <v>-</v>
      </c>
      <c r="K60" s="105" t="str">
        <f t="shared" si="11"/>
        <v>-</v>
      </c>
      <c r="L60" s="105" t="str">
        <f t="shared" si="11"/>
        <v>-</v>
      </c>
      <c r="M60" s="105" t="str">
        <f t="shared" si="11"/>
        <v>-</v>
      </c>
      <c r="N60" s="105" t="str">
        <f t="shared" si="11"/>
        <v>-</v>
      </c>
      <c r="O60" s="105" t="str">
        <f t="shared" si="11"/>
        <v>-</v>
      </c>
      <c r="P60" s="105" t="str">
        <f t="shared" si="11"/>
        <v>-</v>
      </c>
      <c r="Q60" s="105" t="str">
        <f t="shared" si="11"/>
        <v>-</v>
      </c>
      <c r="R60" s="105" t="str">
        <f t="shared" si="11"/>
        <v>-</v>
      </c>
      <c r="S60" s="105" t="str">
        <f t="shared" si="11"/>
        <v>-</v>
      </c>
      <c r="T60" s="105" t="str">
        <f t="shared" si="11"/>
        <v>-</v>
      </c>
      <c r="U60" s="105" t="str">
        <f t="shared" si="11"/>
        <v>-</v>
      </c>
    </row>
    <row r="61" spans="2:21" x14ac:dyDescent="0.3">
      <c r="B61" s="4" t="s">
        <v>10</v>
      </c>
      <c r="E61" s="105">
        <f t="shared" ref="E61:U61" si="12">IF(E95=4,-E13+E36,"-")</f>
        <v>654609</v>
      </c>
      <c r="F61" s="105" t="str">
        <f t="shared" si="12"/>
        <v>-</v>
      </c>
      <c r="G61" s="105" t="str">
        <f t="shared" si="12"/>
        <v>-</v>
      </c>
      <c r="H61" s="105" t="str">
        <f t="shared" si="12"/>
        <v>-</v>
      </c>
      <c r="I61" s="105" t="str">
        <f t="shared" si="12"/>
        <v>-</v>
      </c>
      <c r="J61" s="105" t="str">
        <f t="shared" si="12"/>
        <v>-</v>
      </c>
      <c r="K61" s="105" t="str">
        <f t="shared" si="12"/>
        <v>-</v>
      </c>
      <c r="L61" s="105" t="str">
        <f t="shared" si="12"/>
        <v>-</v>
      </c>
      <c r="M61" s="105" t="str">
        <f t="shared" si="12"/>
        <v>-</v>
      </c>
      <c r="N61" s="105" t="str">
        <f t="shared" si="12"/>
        <v>-</v>
      </c>
      <c r="O61" s="105" t="str">
        <f t="shared" si="12"/>
        <v>-</v>
      </c>
      <c r="P61" s="105" t="str">
        <f t="shared" si="12"/>
        <v>-</v>
      </c>
      <c r="Q61" s="105" t="str">
        <f t="shared" si="12"/>
        <v>-</v>
      </c>
      <c r="R61" s="105" t="str">
        <f t="shared" si="12"/>
        <v>-</v>
      </c>
      <c r="S61" s="105" t="str">
        <f t="shared" si="12"/>
        <v>-</v>
      </c>
      <c r="T61" s="105" t="str">
        <f t="shared" si="12"/>
        <v>-</v>
      </c>
      <c r="U61" s="105" t="str">
        <f t="shared" si="12"/>
        <v>-</v>
      </c>
    </row>
    <row r="62" spans="2:21" x14ac:dyDescent="0.3">
      <c r="B62" s="4" t="s">
        <v>11</v>
      </c>
      <c r="E62" s="105">
        <f t="shared" ref="E62:U62" si="13">IF(E95=4,-E14+E37,"-")</f>
        <v>644500</v>
      </c>
      <c r="F62" s="105" t="str">
        <f t="shared" si="13"/>
        <v>-</v>
      </c>
      <c r="G62" s="105" t="str">
        <f t="shared" si="13"/>
        <v>-</v>
      </c>
      <c r="H62" s="105" t="str">
        <f t="shared" si="13"/>
        <v>-</v>
      </c>
      <c r="I62" s="105" t="str">
        <f t="shared" si="13"/>
        <v>-</v>
      </c>
      <c r="J62" s="105" t="str">
        <f t="shared" si="13"/>
        <v>-</v>
      </c>
      <c r="K62" s="105" t="str">
        <f t="shared" si="13"/>
        <v>-</v>
      </c>
      <c r="L62" s="105" t="str">
        <f t="shared" si="13"/>
        <v>-</v>
      </c>
      <c r="M62" s="105" t="str">
        <f t="shared" si="13"/>
        <v>-</v>
      </c>
      <c r="N62" s="105" t="str">
        <f t="shared" si="13"/>
        <v>-</v>
      </c>
      <c r="O62" s="105" t="str">
        <f t="shared" si="13"/>
        <v>-</v>
      </c>
      <c r="P62" s="105" t="str">
        <f t="shared" si="13"/>
        <v>-</v>
      </c>
      <c r="Q62" s="105" t="str">
        <f t="shared" si="13"/>
        <v>-</v>
      </c>
      <c r="R62" s="105" t="str">
        <f t="shared" si="13"/>
        <v>-</v>
      </c>
      <c r="S62" s="105" t="str">
        <f t="shared" si="13"/>
        <v>-</v>
      </c>
      <c r="T62" s="105" t="str">
        <f t="shared" si="13"/>
        <v>-</v>
      </c>
      <c r="U62" s="105" t="str">
        <f t="shared" si="13"/>
        <v>-</v>
      </c>
    </row>
    <row r="63" spans="2:21" x14ac:dyDescent="0.3">
      <c r="B63" s="4" t="s">
        <v>12</v>
      </c>
      <c r="E63" s="105">
        <f t="shared" ref="E63:U63" si="14">IF(E95=4,-E15+E38,"-")</f>
        <v>532379</v>
      </c>
      <c r="F63" s="105" t="str">
        <f t="shared" si="14"/>
        <v>-</v>
      </c>
      <c r="G63" s="105" t="str">
        <f t="shared" si="14"/>
        <v>-</v>
      </c>
      <c r="H63" s="105" t="str">
        <f t="shared" si="14"/>
        <v>-</v>
      </c>
      <c r="I63" s="105" t="str">
        <f t="shared" si="14"/>
        <v>-</v>
      </c>
      <c r="J63" s="105" t="str">
        <f t="shared" si="14"/>
        <v>-</v>
      </c>
      <c r="K63" s="105" t="str">
        <f t="shared" si="14"/>
        <v>-</v>
      </c>
      <c r="L63" s="105" t="str">
        <f t="shared" si="14"/>
        <v>-</v>
      </c>
      <c r="M63" s="105" t="str">
        <f t="shared" si="14"/>
        <v>-</v>
      </c>
      <c r="N63" s="105" t="str">
        <f t="shared" si="14"/>
        <v>-</v>
      </c>
      <c r="O63" s="105" t="str">
        <f t="shared" si="14"/>
        <v>-</v>
      </c>
      <c r="P63" s="105" t="str">
        <f t="shared" si="14"/>
        <v>-</v>
      </c>
      <c r="Q63" s="105" t="str">
        <f t="shared" si="14"/>
        <v>-</v>
      </c>
      <c r="R63" s="105" t="str">
        <f t="shared" si="14"/>
        <v>-</v>
      </c>
      <c r="S63" s="105" t="str">
        <f t="shared" si="14"/>
        <v>-</v>
      </c>
      <c r="T63" s="105" t="str">
        <f t="shared" si="14"/>
        <v>-</v>
      </c>
      <c r="U63" s="105" t="str">
        <f t="shared" si="14"/>
        <v>-</v>
      </c>
    </row>
    <row r="64" spans="2:21" x14ac:dyDescent="0.3">
      <c r="B64" s="4" t="s">
        <v>13</v>
      </c>
      <c r="E64" s="105">
        <f t="shared" ref="E64:U64" si="15">IF(E95=4,-E16+E39,"-")</f>
        <v>434914</v>
      </c>
      <c r="F64" s="105" t="str">
        <f t="shared" si="15"/>
        <v>-</v>
      </c>
      <c r="G64" s="105" t="str">
        <f t="shared" si="15"/>
        <v>-</v>
      </c>
      <c r="H64" s="105" t="str">
        <f t="shared" si="15"/>
        <v>-</v>
      </c>
      <c r="I64" s="105" t="str">
        <f t="shared" si="15"/>
        <v>-</v>
      </c>
      <c r="J64" s="105" t="str">
        <f t="shared" si="15"/>
        <v>-</v>
      </c>
      <c r="K64" s="105" t="str">
        <f t="shared" si="15"/>
        <v>-</v>
      </c>
      <c r="L64" s="105" t="str">
        <f t="shared" si="15"/>
        <v>-</v>
      </c>
      <c r="M64" s="105" t="str">
        <f t="shared" si="15"/>
        <v>-</v>
      </c>
      <c r="N64" s="105" t="str">
        <f t="shared" si="15"/>
        <v>-</v>
      </c>
      <c r="O64" s="105" t="str">
        <f t="shared" si="15"/>
        <v>-</v>
      </c>
      <c r="P64" s="105" t="str">
        <f t="shared" si="15"/>
        <v>-</v>
      </c>
      <c r="Q64" s="105" t="str">
        <f t="shared" si="15"/>
        <v>-</v>
      </c>
      <c r="R64" s="105" t="str">
        <f t="shared" si="15"/>
        <v>-</v>
      </c>
      <c r="S64" s="105" t="str">
        <f t="shared" si="15"/>
        <v>-</v>
      </c>
      <c r="T64" s="105" t="str">
        <f t="shared" si="15"/>
        <v>-</v>
      </c>
      <c r="U64" s="105" t="str">
        <f t="shared" si="15"/>
        <v>-</v>
      </c>
    </row>
    <row r="65" spans="2:21" x14ac:dyDescent="0.3">
      <c r="B65" s="4" t="s">
        <v>14</v>
      </c>
      <c r="E65" s="105">
        <f t="shared" ref="E65:U65" si="16">IF(E95=4,-E17+E40,"-")</f>
        <v>402215</v>
      </c>
      <c r="F65" s="105" t="str">
        <f t="shared" si="16"/>
        <v>-</v>
      </c>
      <c r="G65" s="105" t="str">
        <f t="shared" si="16"/>
        <v>-</v>
      </c>
      <c r="H65" s="105" t="str">
        <f t="shared" si="16"/>
        <v>-</v>
      </c>
      <c r="I65" s="105" t="str">
        <f t="shared" si="16"/>
        <v>-</v>
      </c>
      <c r="J65" s="105" t="str">
        <f t="shared" si="16"/>
        <v>-</v>
      </c>
      <c r="K65" s="105" t="str">
        <f t="shared" si="16"/>
        <v>-</v>
      </c>
      <c r="L65" s="105" t="str">
        <f t="shared" si="16"/>
        <v>-</v>
      </c>
      <c r="M65" s="105" t="str">
        <f t="shared" si="16"/>
        <v>-</v>
      </c>
      <c r="N65" s="105" t="str">
        <f t="shared" si="16"/>
        <v>-</v>
      </c>
      <c r="O65" s="105" t="str">
        <f t="shared" si="16"/>
        <v>-</v>
      </c>
      <c r="P65" s="105" t="str">
        <f t="shared" si="16"/>
        <v>-</v>
      </c>
      <c r="Q65" s="105" t="str">
        <f t="shared" si="16"/>
        <v>-</v>
      </c>
      <c r="R65" s="105" t="str">
        <f t="shared" si="16"/>
        <v>-</v>
      </c>
      <c r="S65" s="105" t="str">
        <f t="shared" si="16"/>
        <v>-</v>
      </c>
      <c r="T65" s="105" t="str">
        <f t="shared" si="16"/>
        <v>-</v>
      </c>
      <c r="U65" s="105" t="str">
        <f t="shared" si="16"/>
        <v>-</v>
      </c>
    </row>
    <row r="66" spans="2:21" x14ac:dyDescent="0.3">
      <c r="B66" s="4" t="s">
        <v>15</v>
      </c>
      <c r="E66" s="105">
        <f t="shared" ref="E66:U66" si="17">IF(E95=4,-E18+E41,"-")</f>
        <v>334252</v>
      </c>
      <c r="F66" s="105" t="str">
        <f t="shared" si="17"/>
        <v>-</v>
      </c>
      <c r="G66" s="105" t="str">
        <f t="shared" si="17"/>
        <v>-</v>
      </c>
      <c r="H66" s="105" t="str">
        <f t="shared" si="17"/>
        <v>-</v>
      </c>
      <c r="I66" s="105" t="str">
        <f t="shared" si="17"/>
        <v>-</v>
      </c>
      <c r="J66" s="105" t="str">
        <f t="shared" si="17"/>
        <v>-</v>
      </c>
      <c r="K66" s="105" t="str">
        <f t="shared" si="17"/>
        <v>-</v>
      </c>
      <c r="L66" s="105" t="str">
        <f t="shared" si="17"/>
        <v>-</v>
      </c>
      <c r="M66" s="105" t="str">
        <f t="shared" si="17"/>
        <v>-</v>
      </c>
      <c r="N66" s="105" t="str">
        <f t="shared" si="17"/>
        <v>-</v>
      </c>
      <c r="O66" s="105" t="str">
        <f t="shared" si="17"/>
        <v>-</v>
      </c>
      <c r="P66" s="105" t="str">
        <f t="shared" si="17"/>
        <v>-</v>
      </c>
      <c r="Q66" s="105" t="str">
        <f t="shared" si="17"/>
        <v>-</v>
      </c>
      <c r="R66" s="105" t="str">
        <f t="shared" si="17"/>
        <v>-</v>
      </c>
      <c r="S66" s="105" t="str">
        <f t="shared" si="17"/>
        <v>-</v>
      </c>
      <c r="T66" s="105" t="str">
        <f t="shared" si="17"/>
        <v>-</v>
      </c>
      <c r="U66" s="105" t="str">
        <f t="shared" si="17"/>
        <v>-</v>
      </c>
    </row>
    <row r="67" spans="2:21" x14ac:dyDescent="0.3">
      <c r="B67" s="4" t="s">
        <v>16</v>
      </c>
      <c r="E67" s="105">
        <f t="shared" ref="E67:U67" si="18">IF(E95=4,-E19+E42,"-")</f>
        <v>227086</v>
      </c>
      <c r="F67" s="105" t="str">
        <f t="shared" si="18"/>
        <v>-</v>
      </c>
      <c r="G67" s="105" t="str">
        <f t="shared" si="18"/>
        <v>-</v>
      </c>
      <c r="H67" s="105" t="str">
        <f t="shared" si="18"/>
        <v>-</v>
      </c>
      <c r="I67" s="105" t="str">
        <f t="shared" si="18"/>
        <v>-</v>
      </c>
      <c r="J67" s="105" t="str">
        <f t="shared" si="18"/>
        <v>-</v>
      </c>
      <c r="K67" s="105" t="str">
        <f t="shared" si="18"/>
        <v>-</v>
      </c>
      <c r="L67" s="105" t="str">
        <f t="shared" si="18"/>
        <v>-</v>
      </c>
      <c r="M67" s="105" t="str">
        <f t="shared" si="18"/>
        <v>-</v>
      </c>
      <c r="N67" s="105" t="str">
        <f t="shared" si="18"/>
        <v>-</v>
      </c>
      <c r="O67" s="105" t="str">
        <f t="shared" si="18"/>
        <v>-</v>
      </c>
      <c r="P67" s="105" t="str">
        <f t="shared" si="18"/>
        <v>-</v>
      </c>
      <c r="Q67" s="105" t="str">
        <f t="shared" si="18"/>
        <v>-</v>
      </c>
      <c r="R67" s="105" t="str">
        <f t="shared" si="18"/>
        <v>-</v>
      </c>
      <c r="S67" s="105" t="str">
        <f t="shared" si="18"/>
        <v>-</v>
      </c>
      <c r="T67" s="105" t="str">
        <f t="shared" si="18"/>
        <v>-</v>
      </c>
      <c r="U67" s="105" t="str">
        <f t="shared" si="18"/>
        <v>-</v>
      </c>
    </row>
    <row r="68" spans="2:21" x14ac:dyDescent="0.3">
      <c r="B68" s="4" t="s">
        <v>17</v>
      </c>
      <c r="E68" s="105">
        <f t="shared" ref="E68:U68" si="19">IF(E95=4,-E20+E43,"-")</f>
        <v>147174</v>
      </c>
      <c r="F68" s="105" t="str">
        <f t="shared" si="19"/>
        <v>-</v>
      </c>
      <c r="G68" s="105" t="str">
        <f t="shared" si="19"/>
        <v>-</v>
      </c>
      <c r="H68" s="105" t="str">
        <f t="shared" si="19"/>
        <v>-</v>
      </c>
      <c r="I68" s="105" t="str">
        <f t="shared" si="19"/>
        <v>-</v>
      </c>
      <c r="J68" s="105" t="str">
        <f t="shared" si="19"/>
        <v>-</v>
      </c>
      <c r="K68" s="105" t="str">
        <f t="shared" si="19"/>
        <v>-</v>
      </c>
      <c r="L68" s="105" t="str">
        <f t="shared" si="19"/>
        <v>-</v>
      </c>
      <c r="M68" s="105" t="str">
        <f t="shared" si="19"/>
        <v>-</v>
      </c>
      <c r="N68" s="105" t="str">
        <f t="shared" si="19"/>
        <v>-</v>
      </c>
      <c r="O68" s="105" t="str">
        <f t="shared" si="19"/>
        <v>-</v>
      </c>
      <c r="P68" s="105" t="str">
        <f t="shared" si="19"/>
        <v>-</v>
      </c>
      <c r="Q68" s="105" t="str">
        <f t="shared" si="19"/>
        <v>-</v>
      </c>
      <c r="R68" s="105" t="str">
        <f t="shared" si="19"/>
        <v>-</v>
      </c>
      <c r="S68" s="105" t="str">
        <f t="shared" si="19"/>
        <v>-</v>
      </c>
      <c r="T68" s="105" t="str">
        <f t="shared" si="19"/>
        <v>-</v>
      </c>
      <c r="U68" s="105" t="str">
        <f t="shared" si="19"/>
        <v>-</v>
      </c>
    </row>
    <row r="69" spans="2:21" x14ac:dyDescent="0.3">
      <c r="B69" s="4" t="s">
        <v>18</v>
      </c>
      <c r="E69" s="105">
        <f t="shared" ref="E69:U69" si="20">IF(E95=4,-E21+E44,"-")</f>
        <v>65776</v>
      </c>
      <c r="F69" s="105" t="str">
        <f t="shared" si="20"/>
        <v>-</v>
      </c>
      <c r="G69" s="105" t="str">
        <f t="shared" si="20"/>
        <v>-</v>
      </c>
      <c r="H69" s="105" t="str">
        <f t="shared" si="20"/>
        <v>-</v>
      </c>
      <c r="I69" s="105" t="str">
        <f t="shared" si="20"/>
        <v>-</v>
      </c>
      <c r="J69" s="105" t="str">
        <f t="shared" si="20"/>
        <v>-</v>
      </c>
      <c r="K69" s="105" t="str">
        <f t="shared" si="20"/>
        <v>-</v>
      </c>
      <c r="L69" s="105" t="str">
        <f t="shared" si="20"/>
        <v>-</v>
      </c>
      <c r="M69" s="105" t="str">
        <f t="shared" si="20"/>
        <v>-</v>
      </c>
      <c r="N69" s="105" t="str">
        <f t="shared" si="20"/>
        <v>-</v>
      </c>
      <c r="O69" s="105" t="str">
        <f t="shared" si="20"/>
        <v>-</v>
      </c>
      <c r="P69" s="105" t="str">
        <f t="shared" si="20"/>
        <v>-</v>
      </c>
      <c r="Q69" s="105" t="str">
        <f t="shared" si="20"/>
        <v>-</v>
      </c>
      <c r="R69" s="105" t="str">
        <f t="shared" si="20"/>
        <v>-</v>
      </c>
      <c r="S69" s="105" t="str">
        <f t="shared" si="20"/>
        <v>-</v>
      </c>
      <c r="T69" s="105" t="str">
        <f t="shared" si="20"/>
        <v>-</v>
      </c>
      <c r="U69" s="105" t="str">
        <f t="shared" si="20"/>
        <v>-</v>
      </c>
    </row>
    <row r="70" spans="2:21" x14ac:dyDescent="0.3">
      <c r="B70" s="4" t="s">
        <v>19</v>
      </c>
      <c r="E70" s="105">
        <f t="shared" ref="E70:U70" si="21">IF(E95=4,-E22+E45,"-")</f>
        <v>16527</v>
      </c>
      <c r="F70" s="105" t="str">
        <f t="shared" si="21"/>
        <v>-</v>
      </c>
      <c r="G70" s="105" t="str">
        <f t="shared" si="21"/>
        <v>-</v>
      </c>
      <c r="H70" s="105" t="str">
        <f t="shared" si="21"/>
        <v>-</v>
      </c>
      <c r="I70" s="105" t="str">
        <f t="shared" si="21"/>
        <v>-</v>
      </c>
      <c r="J70" s="105" t="str">
        <f t="shared" si="21"/>
        <v>-</v>
      </c>
      <c r="K70" s="105" t="str">
        <f t="shared" si="21"/>
        <v>-</v>
      </c>
      <c r="L70" s="105" t="str">
        <f t="shared" si="21"/>
        <v>-</v>
      </c>
      <c r="M70" s="105" t="str">
        <f t="shared" si="21"/>
        <v>-</v>
      </c>
      <c r="N70" s="105" t="str">
        <f t="shared" si="21"/>
        <v>-</v>
      </c>
      <c r="O70" s="105" t="str">
        <f t="shared" si="21"/>
        <v>-</v>
      </c>
      <c r="P70" s="105" t="str">
        <f t="shared" si="21"/>
        <v>-</v>
      </c>
      <c r="Q70" s="105" t="str">
        <f t="shared" si="21"/>
        <v>-</v>
      </c>
      <c r="R70" s="105" t="str">
        <f t="shared" si="21"/>
        <v>-</v>
      </c>
      <c r="S70" s="105" t="str">
        <f t="shared" si="21"/>
        <v>-</v>
      </c>
      <c r="T70" s="105" t="str">
        <f t="shared" si="21"/>
        <v>-</v>
      </c>
      <c r="U70" s="105" t="str">
        <f t="shared" si="21"/>
        <v>-</v>
      </c>
    </row>
    <row r="71" spans="2:21" ht="14.5" thickBot="1" x14ac:dyDescent="0.35">
      <c r="B71" s="5" t="s">
        <v>20</v>
      </c>
      <c r="E71" s="105">
        <f t="shared" ref="E71:U71" si="22">IF(E95=4,-E23+E46,"-")</f>
        <v>1726</v>
      </c>
      <c r="F71" s="105" t="str">
        <f t="shared" si="22"/>
        <v>-</v>
      </c>
      <c r="G71" s="105" t="str">
        <f t="shared" si="22"/>
        <v>-</v>
      </c>
      <c r="H71" s="105" t="str">
        <f t="shared" si="22"/>
        <v>-</v>
      </c>
      <c r="I71" s="105" t="str">
        <f t="shared" si="22"/>
        <v>-</v>
      </c>
      <c r="J71" s="105" t="str">
        <f t="shared" si="22"/>
        <v>-</v>
      </c>
      <c r="K71" s="105" t="str">
        <f t="shared" si="22"/>
        <v>-</v>
      </c>
      <c r="L71" s="105" t="str">
        <f t="shared" si="22"/>
        <v>-</v>
      </c>
      <c r="M71" s="105" t="str">
        <f t="shared" si="22"/>
        <v>-</v>
      </c>
      <c r="N71" s="105" t="str">
        <f t="shared" si="22"/>
        <v>-</v>
      </c>
      <c r="O71" s="105" t="str">
        <f t="shared" si="22"/>
        <v>-</v>
      </c>
      <c r="P71" s="105" t="str">
        <f t="shared" si="22"/>
        <v>-</v>
      </c>
      <c r="Q71" s="105" t="str">
        <f t="shared" si="22"/>
        <v>-</v>
      </c>
      <c r="R71" s="105" t="str">
        <f t="shared" si="22"/>
        <v>-</v>
      </c>
      <c r="S71" s="105" t="str">
        <f t="shared" si="22"/>
        <v>-</v>
      </c>
      <c r="T71" s="105" t="str">
        <f t="shared" si="22"/>
        <v>-</v>
      </c>
      <c r="U71" s="105" t="str">
        <f t="shared" si="22"/>
        <v>-</v>
      </c>
    </row>
    <row r="72" spans="2:21" x14ac:dyDescent="0.3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2:21" x14ac:dyDescent="0.3">
      <c r="B73" t="s">
        <v>87</v>
      </c>
      <c r="E73" s="105">
        <f>IF('Istruzioni per l uso'!F6&gt;=E2,SUM(E51:E71),"-")</f>
        <v>8670300</v>
      </c>
      <c r="F73" s="105" t="str">
        <f>IF('Istruzioni per l uso'!F6&gt;=F2,SUM(F51:F71),"-")</f>
        <v>-</v>
      </c>
      <c r="G73" s="105" t="str">
        <f>IF('Istruzioni per l uso'!F6&gt;=G2,SUM(G51:G71),"-")</f>
        <v>-</v>
      </c>
      <c r="H73" s="105" t="str">
        <f>IF('Istruzioni per l uso'!F6&gt;=H2,SUM(H51:H71),"-")</f>
        <v>-</v>
      </c>
      <c r="I73" s="105" t="str">
        <f>IF('Istruzioni per l uso'!F6&gt;=I2,SUM(I51:I71),"-")</f>
        <v>-</v>
      </c>
      <c r="J73" s="105" t="str">
        <f>IF('Istruzioni per l uso'!F6&gt;=J2,SUM(J51:J71),"-")</f>
        <v>-</v>
      </c>
      <c r="K73" s="105" t="str">
        <f>IF('Istruzioni per l uso'!F6&gt;=K2,SUM(K51:K71),"-")</f>
        <v>-</v>
      </c>
      <c r="L73" s="105" t="str">
        <f>IF('Istruzioni per l uso'!F6&gt;=L2,SUM(L51:L71),"-")</f>
        <v>-</v>
      </c>
      <c r="M73" s="105" t="str">
        <f>IF('Istruzioni per l uso'!F6&gt;=M2,SUM(M51:M71),"-")</f>
        <v>-</v>
      </c>
      <c r="N73" s="105" t="str">
        <f>IF('Istruzioni per l uso'!F6&gt;=N2,SUM(N51:N71),"-")</f>
        <v>-</v>
      </c>
      <c r="O73" s="105" t="str">
        <f>IF('Istruzioni per l uso'!F6&gt;=O2,SUM(O51:O71),"-")</f>
        <v>-</v>
      </c>
      <c r="P73" s="105" t="str">
        <f>IF('Istruzioni per l uso'!F6&gt;=P2,SUM(P51:P71),"-")</f>
        <v>-</v>
      </c>
      <c r="Q73" s="105" t="str">
        <f>IF('Istruzioni per l uso'!F6&gt;=Q2,SUM(Q51:Q71),"-")</f>
        <v>-</v>
      </c>
      <c r="R73" s="105" t="str">
        <f>IF('Istruzioni per l uso'!F6&gt;=R2,SUM(R51:R71),"-")</f>
        <v>-</v>
      </c>
      <c r="S73" s="105" t="str">
        <f>IF('Istruzioni per l uso'!F6&gt;=S2,SUM(S51:S71),"-")</f>
        <v>-</v>
      </c>
      <c r="T73" s="105" t="str">
        <f>IF('Istruzioni per l uso'!F6&gt;=T2,SUM(T51:T71),"-")</f>
        <v>-</v>
      </c>
      <c r="U73" s="105" t="str">
        <f>IF('Istruzioni per l uso'!F6&gt;=U2,SUM(U51:U71),"-")</f>
        <v>-</v>
      </c>
    </row>
    <row r="74" spans="2:21" x14ac:dyDescent="0.3"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</row>
    <row r="75" spans="2:21" x14ac:dyDescent="0.3">
      <c r="B75" s="59" t="s">
        <v>41</v>
      </c>
      <c r="E75" s="105">
        <f t="shared" ref="E75:U75" si="23">IF(E95=4,SUM(E51:E53),"-")</f>
        <v>1306271</v>
      </c>
      <c r="F75" s="105" t="str">
        <f t="shared" si="23"/>
        <v>-</v>
      </c>
      <c r="G75" s="105" t="str">
        <f t="shared" si="23"/>
        <v>-</v>
      </c>
      <c r="H75" s="105" t="str">
        <f t="shared" si="23"/>
        <v>-</v>
      </c>
      <c r="I75" s="105" t="str">
        <f t="shared" si="23"/>
        <v>-</v>
      </c>
      <c r="J75" s="105" t="str">
        <f t="shared" si="23"/>
        <v>-</v>
      </c>
      <c r="K75" s="105" t="str">
        <f t="shared" si="23"/>
        <v>-</v>
      </c>
      <c r="L75" s="105" t="str">
        <f t="shared" si="23"/>
        <v>-</v>
      </c>
      <c r="M75" s="105" t="str">
        <f t="shared" si="23"/>
        <v>-</v>
      </c>
      <c r="N75" s="105" t="str">
        <f t="shared" si="23"/>
        <v>-</v>
      </c>
      <c r="O75" s="105" t="str">
        <f t="shared" si="23"/>
        <v>-</v>
      </c>
      <c r="P75" s="105" t="str">
        <f t="shared" si="23"/>
        <v>-</v>
      </c>
      <c r="Q75" s="105" t="str">
        <f t="shared" si="23"/>
        <v>-</v>
      </c>
      <c r="R75" s="105" t="str">
        <f t="shared" si="23"/>
        <v>-</v>
      </c>
      <c r="S75" s="105" t="str">
        <f t="shared" si="23"/>
        <v>-</v>
      </c>
      <c r="T75" s="105" t="str">
        <f t="shared" si="23"/>
        <v>-</v>
      </c>
      <c r="U75" s="105" t="str">
        <f t="shared" si="23"/>
        <v>-</v>
      </c>
    </row>
    <row r="76" spans="2:21" x14ac:dyDescent="0.3">
      <c r="B76" t="s">
        <v>42</v>
      </c>
      <c r="E76" s="105">
        <f t="shared" ref="E76:U76" si="24">IF(E95=4,SUM(E64:E71),"-")</f>
        <v>1629670</v>
      </c>
      <c r="F76" s="105" t="str">
        <f t="shared" si="24"/>
        <v>-</v>
      </c>
      <c r="G76" s="105" t="str">
        <f t="shared" si="24"/>
        <v>-</v>
      </c>
      <c r="H76" s="105" t="str">
        <f t="shared" si="24"/>
        <v>-</v>
      </c>
      <c r="I76" s="105" t="str">
        <f t="shared" si="24"/>
        <v>-</v>
      </c>
      <c r="J76" s="105" t="str">
        <f t="shared" si="24"/>
        <v>-</v>
      </c>
      <c r="K76" s="105" t="str">
        <f t="shared" si="24"/>
        <v>-</v>
      </c>
      <c r="L76" s="105" t="str">
        <f t="shared" si="24"/>
        <v>-</v>
      </c>
      <c r="M76" s="105" t="str">
        <f t="shared" si="24"/>
        <v>-</v>
      </c>
      <c r="N76" s="105" t="str">
        <f t="shared" si="24"/>
        <v>-</v>
      </c>
      <c r="O76" s="105" t="str">
        <f t="shared" si="24"/>
        <v>-</v>
      </c>
      <c r="P76" s="105" t="str">
        <f t="shared" si="24"/>
        <v>-</v>
      </c>
      <c r="Q76" s="105" t="str">
        <f t="shared" si="24"/>
        <v>-</v>
      </c>
      <c r="R76" s="105" t="str">
        <f t="shared" si="24"/>
        <v>-</v>
      </c>
      <c r="S76" s="105" t="str">
        <f t="shared" si="24"/>
        <v>-</v>
      </c>
      <c r="T76" s="105" t="str">
        <f t="shared" si="24"/>
        <v>-</v>
      </c>
      <c r="U76" s="105" t="str">
        <f t="shared" si="24"/>
        <v>-</v>
      </c>
    </row>
    <row r="77" spans="2:21" x14ac:dyDescent="0.3">
      <c r="B77" t="s">
        <v>43</v>
      </c>
      <c r="E77" s="105">
        <f t="shared" ref="E77:U77" si="25">IF(E95=4,SUM(E67:E71),"-")</f>
        <v>458289</v>
      </c>
      <c r="F77" s="105" t="str">
        <f t="shared" si="25"/>
        <v>-</v>
      </c>
      <c r="G77" s="105" t="str">
        <f t="shared" si="25"/>
        <v>-</v>
      </c>
      <c r="H77" s="105" t="str">
        <f t="shared" si="25"/>
        <v>-</v>
      </c>
      <c r="I77" s="105" t="str">
        <f t="shared" si="25"/>
        <v>-</v>
      </c>
      <c r="J77" s="105" t="str">
        <f t="shared" si="25"/>
        <v>-</v>
      </c>
      <c r="K77" s="105" t="str">
        <f t="shared" si="25"/>
        <v>-</v>
      </c>
      <c r="L77" s="105" t="str">
        <f t="shared" si="25"/>
        <v>-</v>
      </c>
      <c r="M77" s="105" t="str">
        <f t="shared" si="25"/>
        <v>-</v>
      </c>
      <c r="N77" s="105" t="str">
        <f t="shared" si="25"/>
        <v>-</v>
      </c>
      <c r="O77" s="105" t="str">
        <f t="shared" si="25"/>
        <v>-</v>
      </c>
      <c r="P77" s="105" t="str">
        <f t="shared" si="25"/>
        <v>-</v>
      </c>
      <c r="Q77" s="105" t="str">
        <f t="shared" si="25"/>
        <v>-</v>
      </c>
      <c r="R77" s="105" t="str">
        <f t="shared" si="25"/>
        <v>-</v>
      </c>
      <c r="S77" s="105" t="str">
        <f t="shared" si="25"/>
        <v>-</v>
      </c>
      <c r="T77" s="105" t="str">
        <f t="shared" si="25"/>
        <v>-</v>
      </c>
      <c r="U77" s="105" t="str">
        <f t="shared" si="25"/>
        <v>-</v>
      </c>
    </row>
    <row r="78" spans="2:21" x14ac:dyDescent="0.3">
      <c r="B78" t="s">
        <v>46</v>
      </c>
      <c r="E78" s="105">
        <f t="shared" ref="E78:U78" si="26">IF(E95=4,SUM(E51:E54),"-")</f>
        <v>1726301</v>
      </c>
      <c r="F78" s="105" t="str">
        <f t="shared" si="26"/>
        <v>-</v>
      </c>
      <c r="G78" s="105" t="str">
        <f t="shared" si="26"/>
        <v>-</v>
      </c>
      <c r="H78" s="105" t="str">
        <f t="shared" si="26"/>
        <v>-</v>
      </c>
      <c r="I78" s="105" t="str">
        <f t="shared" si="26"/>
        <v>-</v>
      </c>
      <c r="J78" s="105" t="str">
        <f t="shared" si="26"/>
        <v>-</v>
      </c>
      <c r="K78" s="105" t="str">
        <f t="shared" si="26"/>
        <v>-</v>
      </c>
      <c r="L78" s="105" t="str">
        <f t="shared" si="26"/>
        <v>-</v>
      </c>
      <c r="M78" s="105" t="str">
        <f t="shared" si="26"/>
        <v>-</v>
      </c>
      <c r="N78" s="105" t="str">
        <f t="shared" si="26"/>
        <v>-</v>
      </c>
      <c r="O78" s="105" t="str">
        <f t="shared" si="26"/>
        <v>-</v>
      </c>
      <c r="P78" s="105" t="str">
        <f t="shared" si="26"/>
        <v>-</v>
      </c>
      <c r="Q78" s="105" t="str">
        <f t="shared" si="26"/>
        <v>-</v>
      </c>
      <c r="R78" s="105" t="str">
        <f t="shared" si="26"/>
        <v>-</v>
      </c>
      <c r="S78" s="105" t="str">
        <f t="shared" si="26"/>
        <v>-</v>
      </c>
      <c r="T78" s="105" t="str">
        <f t="shared" si="26"/>
        <v>-</v>
      </c>
      <c r="U78" s="105" t="str">
        <f t="shared" si="26"/>
        <v>-</v>
      </c>
    </row>
    <row r="79" spans="2:21" x14ac:dyDescent="0.3">
      <c r="B79" t="s">
        <v>47</v>
      </c>
      <c r="E79" s="105">
        <f t="shared" ref="E79:U79" si="27">IF(E95=4,SUM(E55:E63),"-")</f>
        <v>5314329</v>
      </c>
      <c r="F79" s="105" t="str">
        <f t="shared" si="27"/>
        <v>-</v>
      </c>
      <c r="G79" s="105" t="str">
        <f t="shared" si="27"/>
        <v>-</v>
      </c>
      <c r="H79" s="105" t="str">
        <f t="shared" si="27"/>
        <v>-</v>
      </c>
      <c r="I79" s="105" t="str">
        <f t="shared" si="27"/>
        <v>-</v>
      </c>
      <c r="J79" s="105" t="str">
        <f t="shared" si="27"/>
        <v>-</v>
      </c>
      <c r="K79" s="105" t="str">
        <f t="shared" si="27"/>
        <v>-</v>
      </c>
      <c r="L79" s="105" t="str">
        <f t="shared" si="27"/>
        <v>-</v>
      </c>
      <c r="M79" s="105" t="str">
        <f t="shared" si="27"/>
        <v>-</v>
      </c>
      <c r="N79" s="105" t="str">
        <f t="shared" si="27"/>
        <v>-</v>
      </c>
      <c r="O79" s="105" t="str">
        <f t="shared" si="27"/>
        <v>-</v>
      </c>
      <c r="P79" s="105" t="str">
        <f t="shared" si="27"/>
        <v>-</v>
      </c>
      <c r="Q79" s="105" t="str">
        <f t="shared" si="27"/>
        <v>-</v>
      </c>
      <c r="R79" s="105" t="str">
        <f t="shared" si="27"/>
        <v>-</v>
      </c>
      <c r="S79" s="105" t="str">
        <f t="shared" si="27"/>
        <v>-</v>
      </c>
      <c r="T79" s="105" t="str">
        <f t="shared" si="27"/>
        <v>-</v>
      </c>
      <c r="U79" s="105" t="str">
        <f t="shared" si="27"/>
        <v>-</v>
      </c>
    </row>
    <row r="80" spans="2:21" ht="14.5" thickBot="1" x14ac:dyDescent="0.35"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</row>
    <row r="81" spans="2:21" ht="14.5" thickBot="1" x14ac:dyDescent="0.35">
      <c r="C81" s="30"/>
      <c r="E81" s="107">
        <v>2020</v>
      </c>
      <c r="F81" s="107">
        <v>2025</v>
      </c>
      <c r="G81" s="107">
        <v>2030</v>
      </c>
      <c r="H81" s="107">
        <v>2035</v>
      </c>
      <c r="I81" s="107">
        <v>2040</v>
      </c>
      <c r="J81" s="107">
        <v>2045</v>
      </c>
      <c r="K81" s="107">
        <v>2050</v>
      </c>
      <c r="L81" s="107">
        <v>2055</v>
      </c>
      <c r="M81" s="107">
        <v>2060</v>
      </c>
      <c r="N81" s="107">
        <v>2065</v>
      </c>
      <c r="O81" s="107">
        <v>2070</v>
      </c>
      <c r="P81" s="107">
        <v>2075</v>
      </c>
      <c r="Q81" s="107">
        <v>2080</v>
      </c>
      <c r="R81" s="107">
        <v>2085</v>
      </c>
      <c r="S81" s="107">
        <v>2090</v>
      </c>
      <c r="T81" s="107">
        <v>2095</v>
      </c>
      <c r="U81" s="108">
        <v>2100</v>
      </c>
    </row>
    <row r="82" spans="2:21" x14ac:dyDescent="0.3">
      <c r="B82" s="59" t="s">
        <v>48</v>
      </c>
      <c r="E82" s="109">
        <f t="shared" ref="E82:U82" si="28">IF(E95=4,100*E75/E73,"-")</f>
        <v>15.066041544121887</v>
      </c>
      <c r="F82" s="109" t="str">
        <f t="shared" si="28"/>
        <v>-</v>
      </c>
      <c r="G82" s="109" t="str">
        <f t="shared" si="28"/>
        <v>-</v>
      </c>
      <c r="H82" s="109" t="str">
        <f t="shared" si="28"/>
        <v>-</v>
      </c>
      <c r="I82" s="109" t="str">
        <f t="shared" si="28"/>
        <v>-</v>
      </c>
      <c r="J82" s="109" t="str">
        <f t="shared" si="28"/>
        <v>-</v>
      </c>
      <c r="K82" s="109" t="str">
        <f t="shared" si="28"/>
        <v>-</v>
      </c>
      <c r="L82" s="109" t="str">
        <f t="shared" si="28"/>
        <v>-</v>
      </c>
      <c r="M82" s="109" t="str">
        <f t="shared" si="28"/>
        <v>-</v>
      </c>
      <c r="N82" s="109" t="str">
        <f t="shared" si="28"/>
        <v>-</v>
      </c>
      <c r="O82" s="109" t="str">
        <f t="shared" si="28"/>
        <v>-</v>
      </c>
      <c r="P82" s="109" t="str">
        <f t="shared" si="28"/>
        <v>-</v>
      </c>
      <c r="Q82" s="109" t="str">
        <f t="shared" si="28"/>
        <v>-</v>
      </c>
      <c r="R82" s="109" t="str">
        <f t="shared" si="28"/>
        <v>-</v>
      </c>
      <c r="S82" s="109" t="str">
        <f t="shared" si="28"/>
        <v>-</v>
      </c>
      <c r="T82" s="109" t="str">
        <f t="shared" si="28"/>
        <v>-</v>
      </c>
      <c r="U82" s="109" t="str">
        <f t="shared" si="28"/>
        <v>-</v>
      </c>
    </row>
    <row r="83" spans="2:21" x14ac:dyDescent="0.3">
      <c r="B83" t="s">
        <v>49</v>
      </c>
      <c r="E83" s="109">
        <f t="shared" ref="E83:U83" si="29">IF(E95=4,100*E76/E73,"-")</f>
        <v>18.796004751854031</v>
      </c>
      <c r="F83" s="109" t="str">
        <f t="shared" si="29"/>
        <v>-</v>
      </c>
      <c r="G83" s="109" t="str">
        <f t="shared" si="29"/>
        <v>-</v>
      </c>
      <c r="H83" s="109" t="str">
        <f t="shared" si="29"/>
        <v>-</v>
      </c>
      <c r="I83" s="109" t="str">
        <f t="shared" si="29"/>
        <v>-</v>
      </c>
      <c r="J83" s="109" t="str">
        <f t="shared" si="29"/>
        <v>-</v>
      </c>
      <c r="K83" s="109" t="str">
        <f t="shared" si="29"/>
        <v>-</v>
      </c>
      <c r="L83" s="109" t="str">
        <f t="shared" si="29"/>
        <v>-</v>
      </c>
      <c r="M83" s="109" t="str">
        <f t="shared" si="29"/>
        <v>-</v>
      </c>
      <c r="N83" s="109" t="str">
        <f t="shared" si="29"/>
        <v>-</v>
      </c>
      <c r="O83" s="109" t="str">
        <f t="shared" si="29"/>
        <v>-</v>
      </c>
      <c r="P83" s="109" t="str">
        <f t="shared" si="29"/>
        <v>-</v>
      </c>
      <c r="Q83" s="109" t="str">
        <f t="shared" si="29"/>
        <v>-</v>
      </c>
      <c r="R83" s="109" t="str">
        <f t="shared" si="29"/>
        <v>-</v>
      </c>
      <c r="S83" s="109" t="str">
        <f t="shared" si="29"/>
        <v>-</v>
      </c>
      <c r="T83" s="109" t="str">
        <f t="shared" si="29"/>
        <v>-</v>
      </c>
      <c r="U83" s="109" t="str">
        <f t="shared" si="29"/>
        <v>-</v>
      </c>
    </row>
    <row r="84" spans="2:21" x14ac:dyDescent="0.3">
      <c r="B84" t="s">
        <v>50</v>
      </c>
      <c r="E84" s="109">
        <f t="shared" ref="E84:U84" si="30">IF(E95=4,100*E77/E73,"-")</f>
        <v>5.2857340576450644</v>
      </c>
      <c r="F84" s="109" t="str">
        <f t="shared" si="30"/>
        <v>-</v>
      </c>
      <c r="G84" s="109" t="str">
        <f t="shared" si="30"/>
        <v>-</v>
      </c>
      <c r="H84" s="109" t="str">
        <f t="shared" si="30"/>
        <v>-</v>
      </c>
      <c r="I84" s="109" t="str">
        <f t="shared" si="30"/>
        <v>-</v>
      </c>
      <c r="J84" s="109" t="str">
        <f t="shared" si="30"/>
        <v>-</v>
      </c>
      <c r="K84" s="109" t="str">
        <f t="shared" si="30"/>
        <v>-</v>
      </c>
      <c r="L84" s="109" t="str">
        <f t="shared" si="30"/>
        <v>-</v>
      </c>
      <c r="M84" s="109" t="str">
        <f t="shared" si="30"/>
        <v>-</v>
      </c>
      <c r="N84" s="109" t="str">
        <f t="shared" si="30"/>
        <v>-</v>
      </c>
      <c r="O84" s="109" t="str">
        <f t="shared" si="30"/>
        <v>-</v>
      </c>
      <c r="P84" s="109" t="str">
        <f t="shared" si="30"/>
        <v>-</v>
      </c>
      <c r="Q84" s="109" t="str">
        <f t="shared" si="30"/>
        <v>-</v>
      </c>
      <c r="R84" s="109" t="str">
        <f t="shared" si="30"/>
        <v>-</v>
      </c>
      <c r="S84" s="109" t="str">
        <f t="shared" si="30"/>
        <v>-</v>
      </c>
      <c r="T84" s="109" t="str">
        <f t="shared" si="30"/>
        <v>-</v>
      </c>
      <c r="U84" s="109" t="str">
        <f t="shared" si="30"/>
        <v>-</v>
      </c>
    </row>
    <row r="85" spans="2:21" x14ac:dyDescent="0.3">
      <c r="B85" t="s">
        <v>44</v>
      </c>
      <c r="E85" s="109">
        <f t="shared" ref="E85:U85" si="31">IF(E95=4,100*E78/E79,"-")</f>
        <v>32.483894015594444</v>
      </c>
      <c r="F85" s="109" t="str">
        <f t="shared" si="31"/>
        <v>-</v>
      </c>
      <c r="G85" s="109" t="str">
        <f t="shared" si="31"/>
        <v>-</v>
      </c>
      <c r="H85" s="109" t="str">
        <f t="shared" si="31"/>
        <v>-</v>
      </c>
      <c r="I85" s="109" t="str">
        <f t="shared" si="31"/>
        <v>-</v>
      </c>
      <c r="J85" s="109" t="str">
        <f t="shared" si="31"/>
        <v>-</v>
      </c>
      <c r="K85" s="109" t="str">
        <f t="shared" si="31"/>
        <v>-</v>
      </c>
      <c r="L85" s="109" t="str">
        <f t="shared" si="31"/>
        <v>-</v>
      </c>
      <c r="M85" s="109" t="str">
        <f t="shared" si="31"/>
        <v>-</v>
      </c>
      <c r="N85" s="109" t="str">
        <f t="shared" si="31"/>
        <v>-</v>
      </c>
      <c r="O85" s="109" t="str">
        <f t="shared" si="31"/>
        <v>-</v>
      </c>
      <c r="P85" s="109" t="str">
        <f t="shared" si="31"/>
        <v>-</v>
      </c>
      <c r="Q85" s="109" t="str">
        <f t="shared" si="31"/>
        <v>-</v>
      </c>
      <c r="R85" s="109" t="str">
        <f t="shared" si="31"/>
        <v>-</v>
      </c>
      <c r="S85" s="109" t="str">
        <f t="shared" si="31"/>
        <v>-</v>
      </c>
      <c r="T85" s="109" t="str">
        <f t="shared" si="31"/>
        <v>-</v>
      </c>
      <c r="U85" s="109" t="str">
        <f t="shared" si="31"/>
        <v>-</v>
      </c>
    </row>
    <row r="86" spans="2:21" x14ac:dyDescent="0.3">
      <c r="B86" t="s">
        <v>45</v>
      </c>
      <c r="E86" s="109">
        <f t="shared" ref="E86:U86" si="32">IF(E95=4,100*E76/E79,"-")</f>
        <v>30.665583557209199</v>
      </c>
      <c r="F86" s="109" t="str">
        <f t="shared" si="32"/>
        <v>-</v>
      </c>
      <c r="G86" s="109" t="str">
        <f t="shared" si="32"/>
        <v>-</v>
      </c>
      <c r="H86" s="109" t="str">
        <f t="shared" si="32"/>
        <v>-</v>
      </c>
      <c r="I86" s="109" t="str">
        <f t="shared" si="32"/>
        <v>-</v>
      </c>
      <c r="J86" s="109" t="str">
        <f t="shared" si="32"/>
        <v>-</v>
      </c>
      <c r="K86" s="109" t="str">
        <f t="shared" si="32"/>
        <v>-</v>
      </c>
      <c r="L86" s="109" t="str">
        <f t="shared" si="32"/>
        <v>-</v>
      </c>
      <c r="M86" s="109" t="str">
        <f t="shared" si="32"/>
        <v>-</v>
      </c>
      <c r="N86" s="109" t="str">
        <f t="shared" si="32"/>
        <v>-</v>
      </c>
      <c r="O86" s="109" t="str">
        <f t="shared" si="32"/>
        <v>-</v>
      </c>
      <c r="P86" s="109" t="str">
        <f t="shared" si="32"/>
        <v>-</v>
      </c>
      <c r="Q86" s="109" t="str">
        <f t="shared" si="32"/>
        <v>-</v>
      </c>
      <c r="R86" s="109" t="str">
        <f t="shared" si="32"/>
        <v>-</v>
      </c>
      <c r="S86" s="109" t="str">
        <f t="shared" si="32"/>
        <v>-</v>
      </c>
      <c r="T86" s="109" t="str">
        <f t="shared" si="32"/>
        <v>-</v>
      </c>
      <c r="U86" s="109" t="str">
        <f t="shared" si="32"/>
        <v>-</v>
      </c>
    </row>
    <row r="87" spans="2:21" x14ac:dyDescent="0.3"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</row>
    <row r="88" spans="2:21" x14ac:dyDescent="0.3">
      <c r="E88" s="106">
        <f>IF('Istruzioni per l uso'!F6&gt;=E2,E2,"-")</f>
        <v>2020</v>
      </c>
      <c r="F88" s="106" t="str">
        <f>IF('Istruzioni per l uso'!F6&gt;=F2,F2,"-")</f>
        <v>-</v>
      </c>
      <c r="G88" s="106" t="str">
        <f>IF('Istruzioni per l uso'!F6&gt;=G2,G2,"-")</f>
        <v>-</v>
      </c>
      <c r="H88" s="106" t="str">
        <f>IF('Istruzioni per l uso'!F6&gt;=H2,H2,"-")</f>
        <v>-</v>
      </c>
      <c r="I88" s="106" t="str">
        <f>IF('Istruzioni per l uso'!F6&gt;=I2,I2,"-")</f>
        <v>-</v>
      </c>
      <c r="J88" s="106" t="str">
        <f>IF('Istruzioni per l uso'!F6&gt;=J2,J2,"-")</f>
        <v>-</v>
      </c>
      <c r="K88" s="106" t="str">
        <f>IF('Istruzioni per l uso'!F6&gt;=K2,K2,"-")</f>
        <v>-</v>
      </c>
      <c r="L88" s="106" t="str">
        <f>IF('Istruzioni per l uso'!F6&gt;=L2,L2,"-")</f>
        <v>-</v>
      </c>
      <c r="M88" s="106" t="str">
        <f>IF('Istruzioni per l uso'!F6&gt;=M2,M2,"-")</f>
        <v>-</v>
      </c>
      <c r="N88" s="106" t="str">
        <f>IF('Istruzioni per l uso'!F6&gt;=N2,N2,"-")</f>
        <v>-</v>
      </c>
      <c r="O88" s="106" t="str">
        <f>IF('Istruzioni per l uso'!F6&gt;=O2,O2,"-")</f>
        <v>-</v>
      </c>
      <c r="P88" s="106" t="str">
        <f>IF('Istruzioni per l uso'!F6&gt;=P2,P2,"-")</f>
        <v>-</v>
      </c>
      <c r="Q88" s="106" t="str">
        <f>IF('Istruzioni per l uso'!F6&gt;=Q2,Q2,"-")</f>
        <v>-</v>
      </c>
      <c r="R88" s="106" t="str">
        <f>IF('Istruzioni per l uso'!F6&gt;=R2,R2,"-")</f>
        <v>-</v>
      </c>
      <c r="S88" s="106" t="str">
        <f>IF('Istruzioni per l uso'!F6&gt;=S2,S2,"-")</f>
        <v>-</v>
      </c>
      <c r="T88" s="106" t="str">
        <f>IF('Istruzioni per l uso'!F6&gt;=T2,T2,"-")</f>
        <v>-</v>
      </c>
      <c r="U88" s="106" t="str">
        <f>IF('Istruzioni per l uso'!F6&gt;=U2,U2,"-")</f>
        <v>-</v>
      </c>
    </row>
    <row r="90" spans="2:21" x14ac:dyDescent="0.3">
      <c r="E90">
        <v>1</v>
      </c>
      <c r="F90">
        <f>IF(ISNUMBER('Ipotesi e grafici'!D3),1,0)</f>
        <v>0</v>
      </c>
      <c r="G90">
        <f>IF(ISNUMBER('Ipotesi e grafici'!E3),1,0)</f>
        <v>0</v>
      </c>
      <c r="H90">
        <f>IF(ISNUMBER('Ipotesi e grafici'!F3),1,0)</f>
        <v>0</v>
      </c>
      <c r="I90">
        <f>IF(ISNUMBER('Ipotesi e grafici'!G3),1,0)</f>
        <v>0</v>
      </c>
      <c r="J90">
        <f>IF(ISNUMBER('Ipotesi e grafici'!H3),1,0)</f>
        <v>0</v>
      </c>
      <c r="K90">
        <f>IF(ISNUMBER('Ipotesi e grafici'!I3),1,0)</f>
        <v>0</v>
      </c>
      <c r="L90">
        <f>IF(ISNUMBER('Ipotesi e grafici'!J3),1,0)</f>
        <v>0</v>
      </c>
      <c r="M90">
        <f>IF(ISNUMBER('Ipotesi e grafici'!K3),1,0)</f>
        <v>0</v>
      </c>
      <c r="N90">
        <f>IF(ISNUMBER('Ipotesi e grafici'!L3),1,0)</f>
        <v>0</v>
      </c>
      <c r="O90">
        <f>IF(ISNUMBER('Ipotesi e grafici'!M3),1,0)</f>
        <v>0</v>
      </c>
      <c r="P90">
        <f>IF(ISNUMBER('Ipotesi e grafici'!N3),1,0)</f>
        <v>0</v>
      </c>
      <c r="Q90">
        <f>IF(ISNUMBER('Ipotesi e grafici'!O3),1,0)</f>
        <v>0</v>
      </c>
      <c r="R90">
        <f>IF(ISNUMBER('Ipotesi e grafici'!P3),1,0)</f>
        <v>0</v>
      </c>
      <c r="S90">
        <f>IF(ISNUMBER('Ipotesi e grafici'!Q3),1,0)</f>
        <v>0</v>
      </c>
      <c r="T90">
        <f>IF(ISNUMBER('Ipotesi e grafici'!R3),1,0)</f>
        <v>0</v>
      </c>
      <c r="U90">
        <f>IF(ISNUMBER('Ipotesi e grafici'!S3),1,0)</f>
        <v>0</v>
      </c>
    </row>
    <row r="91" spans="2:21" x14ac:dyDescent="0.3">
      <c r="E91">
        <v>1</v>
      </c>
      <c r="F91">
        <f>IF(ISNUMBER('Ipotesi e grafici'!D4),1,0)</f>
        <v>0</v>
      </c>
      <c r="G91">
        <f>IF(ISNUMBER('Ipotesi e grafici'!E4),1,0)</f>
        <v>0</v>
      </c>
      <c r="H91">
        <f>IF(ISNUMBER('Ipotesi e grafici'!F4),1,0)</f>
        <v>0</v>
      </c>
      <c r="I91">
        <f>IF(ISNUMBER('Ipotesi e grafici'!G4),1,0)</f>
        <v>0</v>
      </c>
      <c r="J91">
        <f>IF(ISNUMBER('Ipotesi e grafici'!H4),1,0)</f>
        <v>0</v>
      </c>
      <c r="K91">
        <f>IF(ISNUMBER('Ipotesi e grafici'!I4),1,0)</f>
        <v>0</v>
      </c>
      <c r="L91">
        <f>IF(ISNUMBER('Ipotesi e grafici'!J4),1,0)</f>
        <v>0</v>
      </c>
      <c r="M91">
        <f>IF(ISNUMBER('Ipotesi e grafici'!K4),1,0)</f>
        <v>0</v>
      </c>
      <c r="N91">
        <f>IF(ISNUMBER('Ipotesi e grafici'!L4),1,0)</f>
        <v>0</v>
      </c>
      <c r="O91">
        <f>IF(ISNUMBER('Ipotesi e grafici'!M4),1,0)</f>
        <v>0</v>
      </c>
      <c r="P91">
        <f>IF(ISNUMBER('Ipotesi e grafici'!N4),1,0)</f>
        <v>0</v>
      </c>
      <c r="Q91">
        <f>IF(ISNUMBER('Ipotesi e grafici'!O4),1,0)</f>
        <v>0</v>
      </c>
      <c r="R91">
        <f>IF(ISNUMBER('Ipotesi e grafici'!P4),1,0)</f>
        <v>0</v>
      </c>
      <c r="S91">
        <f>IF(ISNUMBER('Ipotesi e grafici'!Q4),1,0)</f>
        <v>0</v>
      </c>
      <c r="T91">
        <f>IF(ISNUMBER('Ipotesi e grafici'!R4),1,0)</f>
        <v>0</v>
      </c>
      <c r="U91">
        <f>IF(ISNUMBER('Ipotesi e grafici'!S4),1,0)</f>
        <v>0</v>
      </c>
    </row>
    <row r="92" spans="2:21" x14ac:dyDescent="0.3">
      <c r="E92">
        <v>1</v>
      </c>
      <c r="F92">
        <f>IF(ISNUMBER('Ipotesi e grafici'!D5),1,0)</f>
        <v>0</v>
      </c>
      <c r="G92">
        <f>IF(ISNUMBER('Ipotesi e grafici'!E5),1,0)</f>
        <v>0</v>
      </c>
      <c r="H92">
        <f>IF(ISNUMBER('Ipotesi e grafici'!F5),1,0)</f>
        <v>0</v>
      </c>
      <c r="I92">
        <f>IF(ISNUMBER('Ipotesi e grafici'!G5),1,0)</f>
        <v>0</v>
      </c>
      <c r="J92">
        <f>IF(ISNUMBER('Ipotesi e grafici'!H5),1,0)</f>
        <v>0</v>
      </c>
      <c r="K92">
        <f>IF(ISNUMBER('Ipotesi e grafici'!I5),1,0)</f>
        <v>0</v>
      </c>
      <c r="L92">
        <f>IF(ISNUMBER('Ipotesi e grafici'!J5),1,0)</f>
        <v>0</v>
      </c>
      <c r="M92">
        <f>IF(ISNUMBER('Ipotesi e grafici'!K5),1,0)</f>
        <v>0</v>
      </c>
      <c r="N92">
        <f>IF(ISNUMBER('Ipotesi e grafici'!L5),1,0)</f>
        <v>0</v>
      </c>
      <c r="O92">
        <f>IF(ISNUMBER('Ipotesi e grafici'!M5),1,0)</f>
        <v>0</v>
      </c>
      <c r="P92">
        <f>IF(ISNUMBER('Ipotesi e grafici'!N5),1,0)</f>
        <v>0</v>
      </c>
      <c r="Q92">
        <f>IF(ISNUMBER('Ipotesi e grafici'!O5),1,0)</f>
        <v>0</v>
      </c>
      <c r="R92">
        <f>IF(ISNUMBER('Ipotesi e grafici'!P5),1,0)</f>
        <v>0</v>
      </c>
      <c r="S92">
        <f>IF(ISNUMBER('Ipotesi e grafici'!Q5),1,0)</f>
        <v>0</v>
      </c>
      <c r="T92">
        <f>IF(ISNUMBER('Ipotesi e grafici'!R5),1,0)</f>
        <v>0</v>
      </c>
      <c r="U92">
        <f>IF(ISNUMBER('Ipotesi e grafici'!S5),1,0)</f>
        <v>0</v>
      </c>
    </row>
    <row r="93" spans="2:21" x14ac:dyDescent="0.3">
      <c r="E93">
        <v>1</v>
      </c>
      <c r="F93">
        <f>IF(ISNUMBER('Ipotesi e grafici'!D6),1,0)</f>
        <v>0</v>
      </c>
      <c r="G93">
        <f>IF(ISNUMBER('Ipotesi e grafici'!E6),1,0)</f>
        <v>0</v>
      </c>
      <c r="H93">
        <f>IF(ISNUMBER('Ipotesi e grafici'!F6),1,0)</f>
        <v>0</v>
      </c>
      <c r="I93">
        <f>IF(ISNUMBER('Ipotesi e grafici'!G6),1,0)</f>
        <v>0</v>
      </c>
      <c r="J93">
        <f>IF(ISNUMBER('Ipotesi e grafici'!H6),1,0)</f>
        <v>0</v>
      </c>
      <c r="K93">
        <f>IF(ISNUMBER('Ipotesi e grafici'!I6),1,0)</f>
        <v>0</v>
      </c>
      <c r="L93">
        <f>IF(ISNUMBER('Ipotesi e grafici'!J6),1,0)</f>
        <v>0</v>
      </c>
      <c r="M93">
        <f>IF(ISNUMBER('Ipotesi e grafici'!K6),1,0)</f>
        <v>0</v>
      </c>
      <c r="N93">
        <f>IF(ISNUMBER('Ipotesi e grafici'!L6),1,0)</f>
        <v>0</v>
      </c>
      <c r="O93">
        <f>IF(ISNUMBER('Ipotesi e grafici'!M6),1,0)</f>
        <v>0</v>
      </c>
      <c r="P93">
        <f>IF(ISNUMBER('Ipotesi e grafici'!N6),1,0)</f>
        <v>0</v>
      </c>
      <c r="Q93">
        <f>IF(ISNUMBER('Ipotesi e grafici'!O6),1,0)</f>
        <v>0</v>
      </c>
      <c r="R93">
        <f>IF(ISNUMBER('Ipotesi e grafici'!P6),1,0)</f>
        <v>0</v>
      </c>
      <c r="S93">
        <f>IF(ISNUMBER('Ipotesi e grafici'!Q6),1,0)</f>
        <v>0</v>
      </c>
      <c r="T93">
        <f>IF(ISNUMBER('Ipotesi e grafici'!R6),1,0)</f>
        <v>0</v>
      </c>
      <c r="U93">
        <f>IF(ISNUMBER('Ipotesi e grafici'!S6),1,0)</f>
        <v>0</v>
      </c>
    </row>
    <row r="94" spans="2:21" x14ac:dyDescent="0.3">
      <c r="E94">
        <v>4</v>
      </c>
      <c r="F94">
        <f>SUM(F90:F93)</f>
        <v>0</v>
      </c>
      <c r="G94">
        <f t="shared" ref="G94:U94" si="33">SUM(G90:G93)</f>
        <v>0</v>
      </c>
      <c r="H94">
        <f t="shared" si="33"/>
        <v>0</v>
      </c>
      <c r="I94">
        <f t="shared" si="33"/>
        <v>0</v>
      </c>
      <c r="J94">
        <f t="shared" si="33"/>
        <v>0</v>
      </c>
      <c r="K94">
        <f t="shared" si="33"/>
        <v>0</v>
      </c>
      <c r="L94">
        <f t="shared" si="33"/>
        <v>0</v>
      </c>
      <c r="M94">
        <f t="shared" si="33"/>
        <v>0</v>
      </c>
      <c r="N94">
        <f t="shared" si="33"/>
        <v>0</v>
      </c>
      <c r="O94">
        <f t="shared" si="33"/>
        <v>0</v>
      </c>
      <c r="P94">
        <f t="shared" si="33"/>
        <v>0</v>
      </c>
      <c r="Q94">
        <f t="shared" si="33"/>
        <v>0</v>
      </c>
      <c r="R94">
        <f t="shared" si="33"/>
        <v>0</v>
      </c>
      <c r="S94">
        <f t="shared" si="33"/>
        <v>0</v>
      </c>
      <c r="T94">
        <f t="shared" si="33"/>
        <v>0</v>
      </c>
      <c r="U94">
        <f t="shared" si="33"/>
        <v>0</v>
      </c>
    </row>
    <row r="95" spans="2:21" x14ac:dyDescent="0.3">
      <c r="E95">
        <v>4</v>
      </c>
      <c r="F95">
        <f>IF('Istruzioni per l uso'!$F6&gt;=F2,AVERAGE($F94:F94),0)</f>
        <v>0</v>
      </c>
      <c r="G95">
        <f>IF('Istruzioni per l uso'!$F6&gt;=G2,AVERAGE($F94:G94),0)</f>
        <v>0</v>
      </c>
      <c r="H95">
        <f>IF('Istruzioni per l uso'!$F6&gt;=H2,AVERAGE($F94:H94),0)</f>
        <v>0</v>
      </c>
      <c r="I95">
        <f>IF('Istruzioni per l uso'!$F6&gt;=I2,AVERAGE($F94:I94),0)</f>
        <v>0</v>
      </c>
      <c r="J95">
        <f>IF('Istruzioni per l uso'!$F6&gt;=J2,AVERAGE($F94:J94),0)</f>
        <v>0</v>
      </c>
      <c r="K95">
        <f>IF('Istruzioni per l uso'!$F6&gt;=K2,AVERAGE($F94:K94),0)</f>
        <v>0</v>
      </c>
      <c r="L95">
        <f>IF('Istruzioni per l uso'!$F6&gt;=L2,AVERAGE($F94:L94),0)</f>
        <v>0</v>
      </c>
      <c r="M95">
        <f>IF('Istruzioni per l uso'!$F6&gt;=M2,AVERAGE($F94:M94),0)</f>
        <v>0</v>
      </c>
      <c r="N95">
        <f>IF('Istruzioni per l uso'!$F6&gt;=N2,AVERAGE($F94:N94),0)</f>
        <v>0</v>
      </c>
      <c r="O95">
        <f>IF('Istruzioni per l uso'!$F6&gt;=O2,AVERAGE($F94:O94),0)</f>
        <v>0</v>
      </c>
      <c r="P95">
        <f>IF('Istruzioni per l uso'!$F6&gt;=P2,AVERAGE($F94:P94),0)</f>
        <v>0</v>
      </c>
      <c r="Q95">
        <f>IF('Istruzioni per l uso'!$F6&gt;=Q2,AVERAGE($F94:Q94),0)</f>
        <v>0</v>
      </c>
      <c r="R95">
        <f>IF('Istruzioni per l uso'!$F6&gt;=R2,AVERAGE($F94:R94),0)</f>
        <v>0</v>
      </c>
      <c r="S95">
        <f>IF('Istruzioni per l uso'!$F6&gt;=S2,AVERAGE($F94:S94),0)</f>
        <v>0</v>
      </c>
      <c r="T95">
        <f>IF('Istruzioni per l uso'!$F6&gt;=T2,AVERAGE($F94:T94),0)</f>
        <v>0</v>
      </c>
      <c r="U95">
        <f>IF('Istruzioni per l uso'!$F6&gt;=U2,AVERAGE($F94:U94),0)</f>
        <v>0</v>
      </c>
    </row>
    <row r="97" spans="5:21" x14ac:dyDescent="0.3">
      <c r="E97" s="13">
        <f>E73</f>
        <v>8670300</v>
      </c>
      <c r="F97" s="13" t="str">
        <f>IF(F95=4,F73,"-")</f>
        <v>-</v>
      </c>
      <c r="G97" s="13" t="str">
        <f t="shared" ref="G97:U97" si="34">IF(G95=4,G73,"-")</f>
        <v>-</v>
      </c>
      <c r="H97" s="13" t="str">
        <f t="shared" si="34"/>
        <v>-</v>
      </c>
      <c r="I97" s="13" t="str">
        <f t="shared" si="34"/>
        <v>-</v>
      </c>
      <c r="J97" s="13" t="str">
        <f t="shared" si="34"/>
        <v>-</v>
      </c>
      <c r="K97" s="13" t="str">
        <f t="shared" si="34"/>
        <v>-</v>
      </c>
      <c r="L97" s="13" t="str">
        <f t="shared" si="34"/>
        <v>-</v>
      </c>
      <c r="M97" s="13" t="str">
        <f t="shared" si="34"/>
        <v>-</v>
      </c>
      <c r="N97" s="13" t="str">
        <f t="shared" si="34"/>
        <v>-</v>
      </c>
      <c r="O97" s="13" t="str">
        <f t="shared" si="34"/>
        <v>-</v>
      </c>
      <c r="P97" s="13" t="str">
        <f t="shared" si="34"/>
        <v>-</v>
      </c>
      <c r="Q97" s="13" t="str">
        <f t="shared" si="34"/>
        <v>-</v>
      </c>
      <c r="R97" s="13" t="str">
        <f t="shared" si="34"/>
        <v>-</v>
      </c>
      <c r="S97" s="13" t="str">
        <f t="shared" si="34"/>
        <v>-</v>
      </c>
      <c r="T97" s="13" t="str">
        <f t="shared" si="34"/>
        <v>-</v>
      </c>
      <c r="U97" s="13" t="str">
        <f t="shared" si="34"/>
        <v>-</v>
      </c>
    </row>
    <row r="98" spans="5:21" x14ac:dyDescent="0.3">
      <c r="E98" s="60">
        <f>E86</f>
        <v>30.665583557209199</v>
      </c>
      <c r="F98" s="60" t="str">
        <f>IF(F95=4,F86,"-")</f>
        <v>-</v>
      </c>
      <c r="G98" s="60" t="str">
        <f t="shared" ref="G98:U98" si="35">IF(G95=4,G86,"-")</f>
        <v>-</v>
      </c>
      <c r="H98" s="60" t="str">
        <f t="shared" si="35"/>
        <v>-</v>
      </c>
      <c r="I98" s="60" t="str">
        <f t="shared" si="35"/>
        <v>-</v>
      </c>
      <c r="J98" s="60" t="str">
        <f t="shared" si="35"/>
        <v>-</v>
      </c>
      <c r="K98" s="60" t="str">
        <f t="shared" si="35"/>
        <v>-</v>
      </c>
      <c r="L98" s="60" t="str">
        <f t="shared" si="35"/>
        <v>-</v>
      </c>
      <c r="M98" s="60" t="str">
        <f t="shared" si="35"/>
        <v>-</v>
      </c>
      <c r="N98" s="60" t="str">
        <f t="shared" si="35"/>
        <v>-</v>
      </c>
      <c r="O98" s="60" t="str">
        <f t="shared" si="35"/>
        <v>-</v>
      </c>
      <c r="P98" s="60" t="str">
        <f t="shared" si="35"/>
        <v>-</v>
      </c>
      <c r="Q98" s="60" t="str">
        <f t="shared" si="35"/>
        <v>-</v>
      </c>
      <c r="R98" s="60" t="str">
        <f t="shared" si="35"/>
        <v>-</v>
      </c>
      <c r="S98" s="60" t="str">
        <f t="shared" si="35"/>
        <v>-</v>
      </c>
      <c r="T98" s="60" t="str">
        <f t="shared" si="35"/>
        <v>-</v>
      </c>
      <c r="U98" s="60" t="str">
        <f t="shared" si="35"/>
        <v>-</v>
      </c>
    </row>
    <row r="100" spans="5:21" x14ac:dyDescent="0.3">
      <c r="E100" s="13">
        <v>8327126</v>
      </c>
      <c r="F100" s="13" t="str">
        <f>IF(F95=4,E97,"-")</f>
        <v>-</v>
      </c>
      <c r="G100" s="13" t="str">
        <f t="shared" ref="G100:U100" si="36">IF(G95=4,F97,"-")</f>
        <v>-</v>
      </c>
      <c r="H100" s="13" t="str">
        <f t="shared" si="36"/>
        <v>-</v>
      </c>
      <c r="I100" s="13" t="str">
        <f t="shared" si="36"/>
        <v>-</v>
      </c>
      <c r="J100" s="13" t="str">
        <f t="shared" si="36"/>
        <v>-</v>
      </c>
      <c r="K100" s="13" t="str">
        <f t="shared" si="36"/>
        <v>-</v>
      </c>
      <c r="L100" s="13" t="str">
        <f t="shared" si="36"/>
        <v>-</v>
      </c>
      <c r="M100" s="13" t="str">
        <f t="shared" si="36"/>
        <v>-</v>
      </c>
      <c r="N100" s="13" t="str">
        <f t="shared" si="36"/>
        <v>-</v>
      </c>
      <c r="O100" s="13" t="str">
        <f t="shared" si="36"/>
        <v>-</v>
      </c>
      <c r="P100" s="13" t="str">
        <f t="shared" si="36"/>
        <v>-</v>
      </c>
      <c r="Q100" s="13" t="str">
        <f t="shared" si="36"/>
        <v>-</v>
      </c>
      <c r="R100" s="13" t="str">
        <f t="shared" si="36"/>
        <v>-</v>
      </c>
      <c r="S100" s="13" t="str">
        <f t="shared" si="36"/>
        <v>-</v>
      </c>
      <c r="T100" s="13" t="str">
        <f t="shared" si="36"/>
        <v>-</v>
      </c>
      <c r="U100" s="13" t="str">
        <f t="shared" si="36"/>
        <v>-</v>
      </c>
    </row>
    <row r="101" spans="5:21" x14ac:dyDescent="0.3">
      <c r="E101" s="13">
        <v>87040</v>
      </c>
      <c r="F101" s="13" t="str">
        <f>IF(F95=4,Fecondità!C22/5,"-")</f>
        <v>-</v>
      </c>
      <c r="G101" s="13" t="str">
        <f>IF(G95=4,Fecondità!D22/5,"-")</f>
        <v>-</v>
      </c>
      <c r="H101" s="13" t="str">
        <f>IF(H95=4,Fecondità!E22/5,"-")</f>
        <v>-</v>
      </c>
      <c r="I101" s="13" t="str">
        <f>IF(I95=4,Fecondità!F22/5,"-")</f>
        <v>-</v>
      </c>
      <c r="J101" s="13" t="str">
        <f>IF(J95=4,Fecondità!G22/5,"-")</f>
        <v>-</v>
      </c>
      <c r="K101" s="13" t="str">
        <f>IF(K95=4,Fecondità!H22/5,"-")</f>
        <v>-</v>
      </c>
      <c r="L101" s="13" t="str">
        <f>IF(L95=4,Fecondità!I22/5,"-")</f>
        <v>-</v>
      </c>
      <c r="M101" s="13" t="str">
        <f>IF(M95=4,Fecondità!J22/5,"-")</f>
        <v>-</v>
      </c>
      <c r="N101" s="13" t="str">
        <f>IF(N95=4,Fecondità!K22/5,"-")</f>
        <v>-</v>
      </c>
      <c r="O101" s="13" t="str">
        <f>IF(O95=4,Fecondità!L22/5,"-")</f>
        <v>-</v>
      </c>
      <c r="P101" s="13" t="str">
        <f>IF(P95=4,Fecondità!M22/5,"-")</f>
        <v>-</v>
      </c>
      <c r="Q101" s="13" t="str">
        <f>IF(Q95=4,Fecondità!N22/5,"-")</f>
        <v>-</v>
      </c>
      <c r="R101" s="13" t="str">
        <f>IF(R95=4,Fecondità!O22/5,"-")</f>
        <v>-</v>
      </c>
      <c r="S101" s="13" t="str">
        <f>IF(S95=4,Fecondità!P22/5,"-")</f>
        <v>-</v>
      </c>
      <c r="T101" s="13" t="str">
        <f>IF(T95=4,Fecondità!Q22/5,"-")</f>
        <v>-</v>
      </c>
      <c r="U101" s="13" t="str">
        <f>IF(U95=4,Fecondità!R22/5,"-")</f>
        <v>-</v>
      </c>
    </row>
    <row r="102" spans="5:21" x14ac:dyDescent="0.3">
      <c r="E102" s="13">
        <v>68600</v>
      </c>
      <c r="F102" s="13" t="str">
        <f>IF(F95=4,((F100-F104)/5)+F101+F103,"-")</f>
        <v>-</v>
      </c>
      <c r="G102" s="13" t="str">
        <f t="shared" ref="G102:U102" si="37">IF(G95=4,((G100-G104)/5)+G101+G103,"-")</f>
        <v>-</v>
      </c>
      <c r="H102" s="13" t="str">
        <f t="shared" si="37"/>
        <v>-</v>
      </c>
      <c r="I102" s="13" t="str">
        <f t="shared" si="37"/>
        <v>-</v>
      </c>
      <c r="J102" s="13" t="str">
        <f t="shared" si="37"/>
        <v>-</v>
      </c>
      <c r="K102" s="13" t="str">
        <f t="shared" si="37"/>
        <v>-</v>
      </c>
      <c r="L102" s="13" t="str">
        <f t="shared" si="37"/>
        <v>-</v>
      </c>
      <c r="M102" s="13" t="str">
        <f t="shared" si="37"/>
        <v>-</v>
      </c>
      <c r="N102" s="13" t="str">
        <f t="shared" si="37"/>
        <v>-</v>
      </c>
      <c r="O102" s="13" t="str">
        <f t="shared" si="37"/>
        <v>-</v>
      </c>
      <c r="P102" s="13" t="str">
        <f t="shared" si="37"/>
        <v>-</v>
      </c>
      <c r="Q102" s="13" t="str">
        <f t="shared" si="37"/>
        <v>-</v>
      </c>
      <c r="R102" s="13" t="str">
        <f t="shared" si="37"/>
        <v>-</v>
      </c>
      <c r="S102" s="13" t="str">
        <f t="shared" si="37"/>
        <v>-</v>
      </c>
      <c r="T102" s="13" t="str">
        <f t="shared" si="37"/>
        <v>-</v>
      </c>
      <c r="U102" s="13" t="str">
        <f t="shared" si="37"/>
        <v>-</v>
      </c>
    </row>
    <row r="103" spans="5:21" x14ac:dyDescent="0.3">
      <c r="E103" s="13">
        <v>50799</v>
      </c>
      <c r="F103" s="13" t="str">
        <f>IF(F95=4,'Ipotesi e grafici'!D6,"-")</f>
        <v>-</v>
      </c>
      <c r="G103" s="13" t="str">
        <f>IF(G95=4,'Ipotesi e grafici'!E6,"-")</f>
        <v>-</v>
      </c>
      <c r="H103" s="13" t="str">
        <f>IF(H95=4,'Ipotesi e grafici'!F6,"-")</f>
        <v>-</v>
      </c>
      <c r="I103" s="13" t="str">
        <f>IF(I95=4,'Ipotesi e grafici'!G6,"-")</f>
        <v>-</v>
      </c>
      <c r="J103" s="13" t="str">
        <f>IF(J95=4,'Ipotesi e grafici'!H6,"-")</f>
        <v>-</v>
      </c>
      <c r="K103" s="13" t="str">
        <f>IF(K95=4,'Ipotesi e grafici'!I6,"-")</f>
        <v>-</v>
      </c>
      <c r="L103" s="13" t="str">
        <f>IF(L95=4,'Ipotesi e grafici'!J6,"-")</f>
        <v>-</v>
      </c>
      <c r="M103" s="13" t="str">
        <f>IF(M95=4,'Ipotesi e grafici'!K6,"-")</f>
        <v>-</v>
      </c>
      <c r="N103" s="13" t="str">
        <f>IF(N95=4,'Ipotesi e grafici'!L6,"-")</f>
        <v>-</v>
      </c>
      <c r="O103" s="13" t="str">
        <f>IF(O95=4,'Ipotesi e grafici'!M6,"-")</f>
        <v>-</v>
      </c>
      <c r="P103" s="13" t="str">
        <f>IF(P95=4,'Ipotesi e grafici'!N6,"-")</f>
        <v>-</v>
      </c>
      <c r="Q103" s="13" t="str">
        <f>IF(Q95=4,'Ipotesi e grafici'!O6,"-")</f>
        <v>-</v>
      </c>
      <c r="R103" s="13" t="str">
        <f>IF(R95=4,'Ipotesi e grafici'!P6,"-")</f>
        <v>-</v>
      </c>
      <c r="S103" s="13" t="str">
        <f>IF(S95=4,'Ipotesi e grafici'!Q6,"-")</f>
        <v>-</v>
      </c>
      <c r="T103" s="13" t="str">
        <f>IF(T95=4,'Ipotesi e grafici'!R6,"-")</f>
        <v>-</v>
      </c>
      <c r="U103" s="13" t="str">
        <f>IF(U95=4,'Ipotesi e grafici'!S6,"-")</f>
        <v>-</v>
      </c>
    </row>
    <row r="104" spans="5:21" x14ac:dyDescent="0.3">
      <c r="E104" s="13">
        <v>8670300</v>
      </c>
      <c r="F104" s="13" t="str">
        <f>IF(F95=4,F73,"-")</f>
        <v>-</v>
      </c>
      <c r="G104" s="13" t="str">
        <f t="shared" ref="G104:U104" si="38">IF(G95=4,G73,"-")</f>
        <v>-</v>
      </c>
      <c r="H104" s="13" t="str">
        <f t="shared" si="38"/>
        <v>-</v>
      </c>
      <c r="I104" s="13" t="str">
        <f t="shared" si="38"/>
        <v>-</v>
      </c>
      <c r="J104" s="13" t="str">
        <f t="shared" si="38"/>
        <v>-</v>
      </c>
      <c r="K104" s="13" t="str">
        <f t="shared" si="38"/>
        <v>-</v>
      </c>
      <c r="L104" s="13" t="str">
        <f t="shared" si="38"/>
        <v>-</v>
      </c>
      <c r="M104" s="13" t="str">
        <f t="shared" si="38"/>
        <v>-</v>
      </c>
      <c r="N104" s="13" t="str">
        <f t="shared" si="38"/>
        <v>-</v>
      </c>
      <c r="O104" s="13" t="str">
        <f t="shared" si="38"/>
        <v>-</v>
      </c>
      <c r="P104" s="13" t="str">
        <f t="shared" si="38"/>
        <v>-</v>
      </c>
      <c r="Q104" s="13" t="str">
        <f t="shared" si="38"/>
        <v>-</v>
      </c>
      <c r="R104" s="13" t="str">
        <f t="shared" si="38"/>
        <v>-</v>
      </c>
      <c r="S104" s="13" t="str">
        <f t="shared" si="38"/>
        <v>-</v>
      </c>
      <c r="T104" s="13" t="str">
        <f t="shared" si="38"/>
        <v>-</v>
      </c>
      <c r="U104" s="13" t="str">
        <f t="shared" si="38"/>
        <v>-</v>
      </c>
    </row>
    <row r="106" spans="5:21" x14ac:dyDescent="0.3">
      <c r="E106" s="104">
        <f>100*(POWER(E104/E100,1/5)-1)</f>
        <v>0.81097097115123695</v>
      </c>
      <c r="F106" s="104" t="str">
        <f t="shared" ref="F106:U106" si="39">IF(F95=4,100*(POWER(F104/F100,1/5)-1),"-")</f>
        <v>-</v>
      </c>
      <c r="G106" s="104" t="str">
        <f t="shared" si="39"/>
        <v>-</v>
      </c>
      <c r="H106" s="104" t="str">
        <f t="shared" si="39"/>
        <v>-</v>
      </c>
      <c r="I106" s="104" t="str">
        <f t="shared" si="39"/>
        <v>-</v>
      </c>
      <c r="J106" s="104" t="str">
        <f t="shared" si="39"/>
        <v>-</v>
      </c>
      <c r="K106" s="104" t="str">
        <f t="shared" si="39"/>
        <v>-</v>
      </c>
      <c r="L106" s="104" t="str">
        <f t="shared" si="39"/>
        <v>-</v>
      </c>
      <c r="M106" s="104" t="str">
        <f t="shared" si="39"/>
        <v>-</v>
      </c>
      <c r="N106" s="104" t="str">
        <f t="shared" si="39"/>
        <v>-</v>
      </c>
      <c r="O106" s="104" t="str">
        <f t="shared" si="39"/>
        <v>-</v>
      </c>
      <c r="P106" s="104" t="str">
        <f t="shared" si="39"/>
        <v>-</v>
      </c>
      <c r="Q106" s="104" t="str">
        <f t="shared" si="39"/>
        <v>-</v>
      </c>
      <c r="R106" s="104" t="str">
        <f t="shared" si="39"/>
        <v>-</v>
      </c>
      <c r="S106" s="104" t="str">
        <f t="shared" si="39"/>
        <v>-</v>
      </c>
      <c r="T106" s="104" t="str">
        <f t="shared" si="39"/>
        <v>-</v>
      </c>
      <c r="U106" s="104" t="str">
        <f t="shared" si="39"/>
        <v>-</v>
      </c>
    </row>
    <row r="107" spans="5:21" x14ac:dyDescent="0.3">
      <c r="E107" s="104">
        <f>100*(E101-E102)/E100</f>
        <v>0.22144494991429217</v>
      </c>
      <c r="F107" s="104" t="str">
        <f t="shared" ref="F107:U107" si="40">IF(F95=4,100*(F101-F102)/F100,"-")</f>
        <v>-</v>
      </c>
      <c r="G107" s="104" t="str">
        <f t="shared" si="40"/>
        <v>-</v>
      </c>
      <c r="H107" s="104" t="str">
        <f t="shared" si="40"/>
        <v>-</v>
      </c>
      <c r="I107" s="104" t="str">
        <f t="shared" si="40"/>
        <v>-</v>
      </c>
      <c r="J107" s="104" t="str">
        <f t="shared" si="40"/>
        <v>-</v>
      </c>
      <c r="K107" s="104" t="str">
        <f t="shared" si="40"/>
        <v>-</v>
      </c>
      <c r="L107" s="104" t="str">
        <f t="shared" si="40"/>
        <v>-</v>
      </c>
      <c r="M107" s="104" t="str">
        <f t="shared" si="40"/>
        <v>-</v>
      </c>
      <c r="N107" s="104" t="str">
        <f t="shared" si="40"/>
        <v>-</v>
      </c>
      <c r="O107" s="104" t="str">
        <f t="shared" si="40"/>
        <v>-</v>
      </c>
      <c r="P107" s="104" t="str">
        <f t="shared" si="40"/>
        <v>-</v>
      </c>
      <c r="Q107" s="104" t="str">
        <f t="shared" si="40"/>
        <v>-</v>
      </c>
      <c r="R107" s="104" t="str">
        <f t="shared" si="40"/>
        <v>-</v>
      </c>
      <c r="S107" s="104" t="str">
        <f t="shared" si="40"/>
        <v>-</v>
      </c>
      <c r="T107" s="104" t="str">
        <f t="shared" si="40"/>
        <v>-</v>
      </c>
      <c r="U107" s="104" t="str">
        <f t="shared" si="40"/>
        <v>-</v>
      </c>
    </row>
    <row r="108" spans="5:21" x14ac:dyDescent="0.3">
      <c r="E108" s="104">
        <f>100*E103/E100</f>
        <v>0.61004240838916091</v>
      </c>
      <c r="F108" s="104" t="str">
        <f t="shared" ref="F108:U108" si="41">IF(F95=4,100*F103/F100,"-")</f>
        <v>-</v>
      </c>
      <c r="G108" s="104" t="str">
        <f t="shared" si="41"/>
        <v>-</v>
      </c>
      <c r="H108" s="104" t="str">
        <f t="shared" si="41"/>
        <v>-</v>
      </c>
      <c r="I108" s="104" t="str">
        <f t="shared" si="41"/>
        <v>-</v>
      </c>
      <c r="J108" s="104" t="str">
        <f t="shared" si="41"/>
        <v>-</v>
      </c>
      <c r="K108" s="104" t="str">
        <f t="shared" si="41"/>
        <v>-</v>
      </c>
      <c r="L108" s="104" t="str">
        <f t="shared" si="41"/>
        <v>-</v>
      </c>
      <c r="M108" s="104" t="str">
        <f t="shared" si="41"/>
        <v>-</v>
      </c>
      <c r="N108" s="104" t="str">
        <f t="shared" si="41"/>
        <v>-</v>
      </c>
      <c r="O108" s="104" t="str">
        <f t="shared" si="41"/>
        <v>-</v>
      </c>
      <c r="P108" s="104" t="str">
        <f t="shared" si="41"/>
        <v>-</v>
      </c>
      <c r="Q108" s="104" t="str">
        <f t="shared" si="41"/>
        <v>-</v>
      </c>
      <c r="R108" s="104" t="str">
        <f t="shared" si="41"/>
        <v>-</v>
      </c>
      <c r="S108" s="104" t="str">
        <f t="shared" si="41"/>
        <v>-</v>
      </c>
      <c r="T108" s="104" t="str">
        <f t="shared" si="41"/>
        <v>-</v>
      </c>
      <c r="U108" s="104" t="str">
        <f t="shared" si="41"/>
        <v>-</v>
      </c>
    </row>
    <row r="110" spans="5:21" x14ac:dyDescent="0.3">
      <c r="E110" s="60">
        <f>E82</f>
        <v>15.066041544121887</v>
      </c>
      <c r="F110" s="60" t="str">
        <f>IF(F95=4,F82,"-")</f>
        <v>-</v>
      </c>
      <c r="G110" s="60" t="str">
        <f t="shared" ref="G110:U110" si="42">IF(G95=4,G82,"-")</f>
        <v>-</v>
      </c>
      <c r="H110" s="60" t="str">
        <f t="shared" si="42"/>
        <v>-</v>
      </c>
      <c r="I110" s="60" t="str">
        <f t="shared" si="42"/>
        <v>-</v>
      </c>
      <c r="J110" s="60" t="str">
        <f t="shared" si="42"/>
        <v>-</v>
      </c>
      <c r="K110" s="60" t="str">
        <f t="shared" si="42"/>
        <v>-</v>
      </c>
      <c r="L110" s="60" t="str">
        <f t="shared" si="42"/>
        <v>-</v>
      </c>
      <c r="M110" s="60" t="str">
        <f t="shared" si="42"/>
        <v>-</v>
      </c>
      <c r="N110" s="60" t="str">
        <f t="shared" si="42"/>
        <v>-</v>
      </c>
      <c r="O110" s="60" t="str">
        <f t="shared" si="42"/>
        <v>-</v>
      </c>
      <c r="P110" s="60" t="str">
        <f t="shared" si="42"/>
        <v>-</v>
      </c>
      <c r="Q110" s="60" t="str">
        <f t="shared" si="42"/>
        <v>-</v>
      </c>
      <c r="R110" s="60" t="str">
        <f t="shared" si="42"/>
        <v>-</v>
      </c>
      <c r="S110" s="60" t="str">
        <f t="shared" si="42"/>
        <v>-</v>
      </c>
      <c r="T110" s="60" t="str">
        <f t="shared" si="42"/>
        <v>-</v>
      </c>
      <c r="U110" s="60" t="str">
        <f t="shared" si="42"/>
        <v>-</v>
      </c>
    </row>
    <row r="111" spans="5:21" x14ac:dyDescent="0.3">
      <c r="E111" s="60">
        <f t="shared" ref="E111:E114" si="43">E83</f>
        <v>18.796004751854031</v>
      </c>
      <c r="F111" s="60" t="str">
        <f>IF(F95=4,F83,"-")</f>
        <v>-</v>
      </c>
      <c r="G111" s="60" t="str">
        <f t="shared" ref="G111:U111" si="44">IF(G95=4,G83,"-")</f>
        <v>-</v>
      </c>
      <c r="H111" s="60" t="str">
        <f t="shared" si="44"/>
        <v>-</v>
      </c>
      <c r="I111" s="60" t="str">
        <f t="shared" si="44"/>
        <v>-</v>
      </c>
      <c r="J111" s="60" t="str">
        <f t="shared" si="44"/>
        <v>-</v>
      </c>
      <c r="K111" s="60" t="str">
        <f t="shared" si="44"/>
        <v>-</v>
      </c>
      <c r="L111" s="60" t="str">
        <f t="shared" si="44"/>
        <v>-</v>
      </c>
      <c r="M111" s="60" t="str">
        <f t="shared" si="44"/>
        <v>-</v>
      </c>
      <c r="N111" s="60" t="str">
        <f t="shared" si="44"/>
        <v>-</v>
      </c>
      <c r="O111" s="60" t="str">
        <f t="shared" si="44"/>
        <v>-</v>
      </c>
      <c r="P111" s="60" t="str">
        <f t="shared" si="44"/>
        <v>-</v>
      </c>
      <c r="Q111" s="60" t="str">
        <f t="shared" si="44"/>
        <v>-</v>
      </c>
      <c r="R111" s="60" t="str">
        <f t="shared" si="44"/>
        <v>-</v>
      </c>
      <c r="S111" s="60" t="str">
        <f t="shared" si="44"/>
        <v>-</v>
      </c>
      <c r="T111" s="60" t="str">
        <f t="shared" si="44"/>
        <v>-</v>
      </c>
      <c r="U111" s="60" t="str">
        <f t="shared" si="44"/>
        <v>-</v>
      </c>
    </row>
    <row r="112" spans="5:21" x14ac:dyDescent="0.3">
      <c r="E112" s="60">
        <f t="shared" si="43"/>
        <v>5.2857340576450644</v>
      </c>
      <c r="F112" s="60" t="str">
        <f>IF(F95=4,F84,"-")</f>
        <v>-</v>
      </c>
      <c r="G112" s="60" t="str">
        <f t="shared" ref="G112:U112" si="45">IF(G95=4,G84,"-")</f>
        <v>-</v>
      </c>
      <c r="H112" s="60" t="str">
        <f t="shared" si="45"/>
        <v>-</v>
      </c>
      <c r="I112" s="60" t="str">
        <f t="shared" si="45"/>
        <v>-</v>
      </c>
      <c r="J112" s="60" t="str">
        <f t="shared" si="45"/>
        <v>-</v>
      </c>
      <c r="K112" s="60" t="str">
        <f t="shared" si="45"/>
        <v>-</v>
      </c>
      <c r="L112" s="60" t="str">
        <f t="shared" si="45"/>
        <v>-</v>
      </c>
      <c r="M112" s="60" t="str">
        <f t="shared" si="45"/>
        <v>-</v>
      </c>
      <c r="N112" s="60" t="str">
        <f t="shared" si="45"/>
        <v>-</v>
      </c>
      <c r="O112" s="60" t="str">
        <f t="shared" si="45"/>
        <v>-</v>
      </c>
      <c r="P112" s="60" t="str">
        <f t="shared" si="45"/>
        <v>-</v>
      </c>
      <c r="Q112" s="60" t="str">
        <f t="shared" si="45"/>
        <v>-</v>
      </c>
      <c r="R112" s="60" t="str">
        <f t="shared" si="45"/>
        <v>-</v>
      </c>
      <c r="S112" s="60" t="str">
        <f t="shared" si="45"/>
        <v>-</v>
      </c>
      <c r="T112" s="60" t="str">
        <f t="shared" si="45"/>
        <v>-</v>
      </c>
      <c r="U112" s="60" t="str">
        <f t="shared" si="45"/>
        <v>-</v>
      </c>
    </row>
    <row r="113" spans="5:21" x14ac:dyDescent="0.3">
      <c r="E113" s="60">
        <f t="shared" si="43"/>
        <v>32.483894015594444</v>
      </c>
      <c r="F113" s="60" t="str">
        <f>IF(F95=4,F85,"-")</f>
        <v>-</v>
      </c>
      <c r="G113" s="60" t="str">
        <f t="shared" ref="G113:U113" si="46">IF(G95=4,G85,"-")</f>
        <v>-</v>
      </c>
      <c r="H113" s="60" t="str">
        <f t="shared" si="46"/>
        <v>-</v>
      </c>
      <c r="I113" s="60" t="str">
        <f t="shared" si="46"/>
        <v>-</v>
      </c>
      <c r="J113" s="60" t="str">
        <f t="shared" si="46"/>
        <v>-</v>
      </c>
      <c r="K113" s="60" t="str">
        <f t="shared" si="46"/>
        <v>-</v>
      </c>
      <c r="L113" s="60" t="str">
        <f t="shared" si="46"/>
        <v>-</v>
      </c>
      <c r="M113" s="60" t="str">
        <f t="shared" si="46"/>
        <v>-</v>
      </c>
      <c r="N113" s="60" t="str">
        <f t="shared" si="46"/>
        <v>-</v>
      </c>
      <c r="O113" s="60" t="str">
        <f t="shared" si="46"/>
        <v>-</v>
      </c>
      <c r="P113" s="60" t="str">
        <f t="shared" si="46"/>
        <v>-</v>
      </c>
      <c r="Q113" s="60" t="str">
        <f t="shared" si="46"/>
        <v>-</v>
      </c>
      <c r="R113" s="60" t="str">
        <f t="shared" si="46"/>
        <v>-</v>
      </c>
      <c r="S113" s="60" t="str">
        <f t="shared" si="46"/>
        <v>-</v>
      </c>
      <c r="T113" s="60" t="str">
        <f t="shared" si="46"/>
        <v>-</v>
      </c>
      <c r="U113" s="60" t="str">
        <f t="shared" si="46"/>
        <v>-</v>
      </c>
    </row>
    <row r="114" spans="5:21" x14ac:dyDescent="0.3">
      <c r="E114" s="60">
        <f t="shared" si="43"/>
        <v>30.665583557209199</v>
      </c>
      <c r="F114" s="60" t="str">
        <f>IF(F95=4,F86,"-")</f>
        <v>-</v>
      </c>
      <c r="G114" s="60" t="str">
        <f t="shared" ref="G114:U114" si="47">IF(G95=4,G86,"-")</f>
        <v>-</v>
      </c>
      <c r="H114" s="60" t="str">
        <f t="shared" si="47"/>
        <v>-</v>
      </c>
      <c r="I114" s="60" t="str">
        <f t="shared" si="47"/>
        <v>-</v>
      </c>
      <c r="J114" s="60" t="str">
        <f t="shared" si="47"/>
        <v>-</v>
      </c>
      <c r="K114" s="60" t="str">
        <f t="shared" si="47"/>
        <v>-</v>
      </c>
      <c r="L114" s="60" t="str">
        <f t="shared" si="47"/>
        <v>-</v>
      </c>
      <c r="M114" s="60" t="str">
        <f t="shared" si="47"/>
        <v>-</v>
      </c>
      <c r="N114" s="60" t="str">
        <f t="shared" si="47"/>
        <v>-</v>
      </c>
      <c r="O114" s="60" t="str">
        <f t="shared" si="47"/>
        <v>-</v>
      </c>
      <c r="P114" s="60" t="str">
        <f t="shared" si="47"/>
        <v>-</v>
      </c>
      <c r="Q114" s="60" t="str">
        <f t="shared" si="47"/>
        <v>-</v>
      </c>
      <c r="R114" s="60" t="str">
        <f t="shared" si="47"/>
        <v>-</v>
      </c>
      <c r="S114" s="60" t="str">
        <f t="shared" si="47"/>
        <v>-</v>
      </c>
      <c r="T114" s="60" t="str">
        <f t="shared" si="47"/>
        <v>-</v>
      </c>
      <c r="U114" s="60" t="str">
        <f t="shared" si="47"/>
        <v>-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8"/>
  <sheetViews>
    <sheetView workbookViewId="0"/>
  </sheetViews>
  <sheetFormatPr baseColWidth="10" defaultColWidth="11.25" defaultRowHeight="14" x14ac:dyDescent="0.3"/>
  <cols>
    <col min="2" max="2" width="30.5" customWidth="1"/>
    <col min="3" max="3" width="14.25" customWidth="1"/>
  </cols>
  <sheetData>
    <row r="1" spans="1:19" ht="14.5" thickBot="1" x14ac:dyDescent="0.35">
      <c r="A1" t="s">
        <v>63</v>
      </c>
    </row>
    <row r="2" spans="1:19" ht="14.5" thickBot="1" x14ac:dyDescent="0.35">
      <c r="B2" s="3" t="s">
        <v>64</v>
      </c>
      <c r="C2" s="8" t="s">
        <v>21</v>
      </c>
      <c r="D2" s="107" t="str">
        <f>IF('Istruzioni per l uso'!$F$6&gt;=2025,"2021-2025","")</f>
        <v/>
      </c>
      <c r="E2" s="107" t="str">
        <f>IF('Istruzioni per l uso'!$F$6&gt;=2030,"2026-2030","")</f>
        <v/>
      </c>
      <c r="F2" s="107" t="str">
        <f>IF('Istruzioni per l uso'!$F$6&gt;=2035,"2031-2035","")</f>
        <v/>
      </c>
      <c r="G2" s="107" t="str">
        <f>IF('Istruzioni per l uso'!$F$6&gt;=2040,"2036-2040","")</f>
        <v/>
      </c>
      <c r="H2" s="107" t="str">
        <f>IF('Istruzioni per l uso'!$F$6&gt;=2045,"2041-2045","")</f>
        <v/>
      </c>
      <c r="I2" s="107" t="str">
        <f>IF('Istruzioni per l uso'!$F$6&gt;=2050,"2046-2050","")</f>
        <v/>
      </c>
      <c r="J2" s="107" t="str">
        <f>IF('Istruzioni per l uso'!$F$6&gt;=2055,"2051-2055","")</f>
        <v/>
      </c>
      <c r="K2" s="107" t="str">
        <f>IF('Istruzioni per l uso'!$F$6&gt;=2060,"2056-2060","")</f>
        <v/>
      </c>
      <c r="L2" s="107" t="str">
        <f>IF('Istruzioni per l uso'!$F$6&gt;=2065,"2061-2065","")</f>
        <v/>
      </c>
      <c r="M2" s="107" t="str">
        <f>IF('Istruzioni per l uso'!$F$6&gt;=2070,"2066-2070","")</f>
        <v/>
      </c>
      <c r="N2" s="107" t="str">
        <f>IF('Istruzioni per l uso'!$F$6&gt;=2075,"2071-2075","")</f>
        <v/>
      </c>
      <c r="O2" s="107" t="str">
        <f>IF('Istruzioni per l uso'!$F$6&gt;=2080,"2076-2080","")</f>
        <v/>
      </c>
      <c r="P2" s="107" t="str">
        <f>IF('Istruzioni per l uso'!$F$6&gt;=2085,"2081-2085","")</f>
        <v/>
      </c>
      <c r="Q2" s="107" t="str">
        <f>IF('Istruzioni per l uso'!$F$6&gt;=2090,"2086-2090","")</f>
        <v/>
      </c>
      <c r="R2" s="107" t="str">
        <f>IF('Istruzioni per l uso'!$F$6&gt;=2095,"2091-2095","")</f>
        <v/>
      </c>
      <c r="S2" s="107" t="str">
        <f>IF('Istruzioni per l uso'!$F$6&gt;=2100,"2096-2100","")</f>
        <v/>
      </c>
    </row>
    <row r="3" spans="1:19" x14ac:dyDescent="0.3">
      <c r="B3" s="9" t="s">
        <v>88</v>
      </c>
      <c r="C3" s="6">
        <v>1.52</v>
      </c>
      <c r="D3" s="24" t="s">
        <v>38</v>
      </c>
      <c r="E3" s="24" t="s">
        <v>38</v>
      </c>
      <c r="F3" s="24" t="s">
        <v>38</v>
      </c>
      <c r="G3" s="24" t="s">
        <v>38</v>
      </c>
      <c r="H3" s="24" t="s">
        <v>38</v>
      </c>
      <c r="I3" s="24" t="s">
        <v>38</v>
      </c>
      <c r="J3" s="24" t="s">
        <v>38</v>
      </c>
      <c r="K3" s="24" t="s">
        <v>38</v>
      </c>
      <c r="L3" s="24" t="s">
        <v>38</v>
      </c>
      <c r="M3" s="24" t="s">
        <v>38</v>
      </c>
      <c r="N3" s="24" t="s">
        <v>38</v>
      </c>
      <c r="O3" s="24" t="s">
        <v>38</v>
      </c>
      <c r="P3" s="24" t="s">
        <v>38</v>
      </c>
      <c r="Q3" s="24" t="s">
        <v>38</v>
      </c>
      <c r="R3" s="24" t="s">
        <v>38</v>
      </c>
      <c r="S3" s="24" t="s">
        <v>38</v>
      </c>
    </row>
    <row r="4" spans="1:19" x14ac:dyDescent="0.3">
      <c r="B4" s="4" t="s">
        <v>94</v>
      </c>
      <c r="C4" s="7">
        <v>81.5</v>
      </c>
      <c r="D4" s="27" t="s">
        <v>38</v>
      </c>
      <c r="E4" s="27" t="s">
        <v>38</v>
      </c>
      <c r="F4" s="27" t="s">
        <v>38</v>
      </c>
      <c r="G4" s="27" t="s">
        <v>38</v>
      </c>
      <c r="H4" s="27" t="s">
        <v>38</v>
      </c>
      <c r="I4" s="27" t="s">
        <v>38</v>
      </c>
      <c r="J4" s="27" t="s">
        <v>38</v>
      </c>
      <c r="K4" s="27" t="s">
        <v>38</v>
      </c>
      <c r="L4" s="27" t="s">
        <v>38</v>
      </c>
      <c r="M4" s="27" t="s">
        <v>38</v>
      </c>
      <c r="N4" s="27" t="s">
        <v>38</v>
      </c>
      <c r="O4" s="27" t="s">
        <v>38</v>
      </c>
      <c r="P4" s="27" t="s">
        <v>38</v>
      </c>
      <c r="Q4" s="27" t="s">
        <v>38</v>
      </c>
      <c r="R4" s="27" t="s">
        <v>38</v>
      </c>
      <c r="S4" s="27" t="s">
        <v>38</v>
      </c>
    </row>
    <row r="5" spans="1:19" x14ac:dyDescent="0.3">
      <c r="B5" s="4" t="s">
        <v>95</v>
      </c>
      <c r="C5" s="7">
        <v>85.3</v>
      </c>
      <c r="D5" s="27" t="s">
        <v>38</v>
      </c>
      <c r="E5" s="27" t="s">
        <v>38</v>
      </c>
      <c r="F5" s="27" t="s">
        <v>38</v>
      </c>
      <c r="G5" s="27" t="s">
        <v>38</v>
      </c>
      <c r="H5" s="27" t="s">
        <v>38</v>
      </c>
      <c r="I5" s="27" t="s">
        <v>38</v>
      </c>
      <c r="J5" s="27" t="s">
        <v>38</v>
      </c>
      <c r="K5" s="27" t="s">
        <v>38</v>
      </c>
      <c r="L5" s="27" t="s">
        <v>38</v>
      </c>
      <c r="M5" s="27" t="s">
        <v>38</v>
      </c>
      <c r="N5" s="27" t="s">
        <v>38</v>
      </c>
      <c r="O5" s="27" t="s">
        <v>38</v>
      </c>
      <c r="P5" s="27" t="s">
        <v>38</v>
      </c>
      <c r="Q5" s="27" t="s">
        <v>38</v>
      </c>
      <c r="R5" s="27" t="s">
        <v>38</v>
      </c>
      <c r="S5" s="27" t="s">
        <v>38</v>
      </c>
    </row>
    <row r="6" spans="1:19" ht="14.5" thickBot="1" x14ac:dyDescent="0.35">
      <c r="B6" s="5" t="s">
        <v>89</v>
      </c>
      <c r="C6" s="14">
        <v>50799</v>
      </c>
      <c r="D6" s="29" t="s">
        <v>38</v>
      </c>
      <c r="E6" s="29" t="s">
        <v>38</v>
      </c>
      <c r="F6" s="29" t="s">
        <v>38</v>
      </c>
      <c r="G6" s="29" t="s">
        <v>38</v>
      </c>
      <c r="H6" s="29" t="s">
        <v>38</v>
      </c>
      <c r="I6" s="29" t="s">
        <v>38</v>
      </c>
      <c r="J6" s="29" t="s">
        <v>38</v>
      </c>
      <c r="K6" s="29" t="s">
        <v>38</v>
      </c>
      <c r="L6" s="29" t="s">
        <v>38</v>
      </c>
      <c r="M6" s="29" t="s">
        <v>38</v>
      </c>
      <c r="N6" s="29" t="s">
        <v>38</v>
      </c>
      <c r="O6" s="29" t="s">
        <v>38</v>
      </c>
      <c r="P6" s="29" t="s">
        <v>38</v>
      </c>
      <c r="Q6" s="29" t="s">
        <v>38</v>
      </c>
      <c r="R6" s="29" t="s">
        <v>38</v>
      </c>
      <c r="S6" s="29" t="s">
        <v>38</v>
      </c>
    </row>
    <row r="8" spans="1:19" x14ac:dyDescent="0.3">
      <c r="F8" t="s">
        <v>66</v>
      </c>
      <c r="H8">
        <v>2020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'Lista Tassi di fecondità'!$C$1:$AR$1</xm:f>
          </x14:formula1>
          <xm:sqref>D3:S3</xm:sqref>
        </x14:dataValidation>
        <x14:dataValidation type="list" allowBlank="1" showInputMessage="1" showErrorMessage="1">
          <x14:formula1>
            <xm:f>'Lista Mortalità uomini'!$C$1:$AH$1</xm:f>
          </x14:formula1>
          <xm:sqref>D4:S4</xm:sqref>
        </x14:dataValidation>
        <x14:dataValidation type="list" allowBlank="1" showInputMessage="1" showErrorMessage="1">
          <x14:formula1>
            <xm:f>'Lista Mortalità donna'!$C$1:$AH$1</xm:f>
          </x14:formula1>
          <xm:sqref>D5:S5</xm:sqref>
        </x14:dataValidation>
        <x14:dataValidation type="list" allowBlank="1" showInputMessage="1" showErrorMessage="1">
          <x14:formula1>
            <xm:f>'Lista Saldi migratori uomini'!$C$1:$AH$1</xm:f>
          </x14:formula1>
          <xm:sqref>D6:S6</xm:sqref>
        </x14:dataValidation>
        <x14:dataValidation type="list" allowBlank="1" showInputMessage="1" showErrorMessage="1">
          <x14:formula1>
            <xm:f>Popolazione!$C$2:$S$2</xm:f>
          </x14:formula1>
          <xm:sqref>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G62"/>
  <sheetViews>
    <sheetView workbookViewId="0">
      <selection activeCell="B5" sqref="B5"/>
    </sheetView>
  </sheetViews>
  <sheetFormatPr baseColWidth="10" defaultColWidth="11.25" defaultRowHeight="14" x14ac:dyDescent="0.3"/>
  <cols>
    <col min="1" max="1" width="5" customWidth="1"/>
    <col min="3" max="4" width="19.83203125" customWidth="1"/>
    <col min="5" max="5" width="17.5" customWidth="1"/>
    <col min="6" max="7" width="19.83203125" customWidth="1"/>
  </cols>
  <sheetData>
    <row r="1" spans="2:7" x14ac:dyDescent="0.3">
      <c r="B1" t="s">
        <v>67</v>
      </c>
    </row>
    <row r="2" spans="2:7" ht="14.5" thickBot="1" x14ac:dyDescent="0.35"/>
    <row r="3" spans="2:7" ht="28.5" thickBot="1" x14ac:dyDescent="0.35">
      <c r="B3" s="31" t="s">
        <v>64</v>
      </c>
      <c r="C3" s="43" t="s">
        <v>68</v>
      </c>
      <c r="D3" s="44" t="s">
        <v>69</v>
      </c>
      <c r="E3" s="44" t="s">
        <v>70</v>
      </c>
      <c r="F3" s="44" t="s">
        <v>65</v>
      </c>
      <c r="G3" s="45" t="s">
        <v>71</v>
      </c>
    </row>
    <row r="4" spans="2:7" x14ac:dyDescent="0.3">
      <c r="B4" s="40" t="s">
        <v>21</v>
      </c>
      <c r="C4" s="46">
        <v>8327126</v>
      </c>
      <c r="D4" s="110">
        <v>87040</v>
      </c>
      <c r="E4" s="36">
        <v>68600</v>
      </c>
      <c r="F4" s="36">
        <v>50799</v>
      </c>
      <c r="G4" s="37">
        <v>8670300</v>
      </c>
    </row>
    <row r="5" spans="2:7" x14ac:dyDescent="0.3">
      <c r="B5" s="38" t="str">
        <f>IF('Istruzioni per l uso'!$F$6&gt;=2025,"2021-2025","-")</f>
        <v>-</v>
      </c>
      <c r="C5" s="111" t="str">
        <f>'Tabelle et Grafici'!$F$100</f>
        <v>-</v>
      </c>
      <c r="D5" s="112" t="str">
        <f>'Tabelle et Grafici'!$F$101</f>
        <v>-</v>
      </c>
      <c r="E5" s="112" t="str">
        <f>'Tabelle et Grafici'!$F$102</f>
        <v>-</v>
      </c>
      <c r="F5" s="112" t="str">
        <f>'Tabelle et Grafici'!$F$103</f>
        <v>-</v>
      </c>
      <c r="G5" s="113" t="str">
        <f>'Tabelle et Grafici'!$F$104</f>
        <v>-</v>
      </c>
    </row>
    <row r="6" spans="2:7" x14ac:dyDescent="0.3">
      <c r="B6" s="38" t="str">
        <f>IF('Istruzioni per l uso'!$F$6&gt;=2030,"2026-2030","-")</f>
        <v>-</v>
      </c>
      <c r="C6" s="111" t="str">
        <f>'Tabelle et Grafici'!$G$100</f>
        <v>-</v>
      </c>
      <c r="D6" s="112" t="str">
        <f>'Tabelle et Grafici'!$G$101</f>
        <v>-</v>
      </c>
      <c r="E6" s="112" t="str">
        <f>'Tabelle et Grafici'!$G$102</f>
        <v>-</v>
      </c>
      <c r="F6" s="112" t="str">
        <f>'Tabelle et Grafici'!$G$103</f>
        <v>-</v>
      </c>
      <c r="G6" s="113" t="str">
        <f>'Tabelle et Grafici'!$G$104</f>
        <v>-</v>
      </c>
    </row>
    <row r="7" spans="2:7" x14ac:dyDescent="0.3">
      <c r="B7" s="38" t="str">
        <f>IF('Istruzioni per l uso'!$F$6&gt;=2035,"2031-2035","-")</f>
        <v>-</v>
      </c>
      <c r="C7" s="111" t="str">
        <f>'Tabelle et Grafici'!$H$100</f>
        <v>-</v>
      </c>
      <c r="D7" s="112" t="str">
        <f>'Tabelle et Grafici'!$H$101</f>
        <v>-</v>
      </c>
      <c r="E7" s="112" t="str">
        <f>'Tabelle et Grafici'!$H$102</f>
        <v>-</v>
      </c>
      <c r="F7" s="112" t="str">
        <f>'Tabelle et Grafici'!$H$103</f>
        <v>-</v>
      </c>
      <c r="G7" s="113" t="str">
        <f>'Tabelle et Grafici'!$H$104</f>
        <v>-</v>
      </c>
    </row>
    <row r="8" spans="2:7" x14ac:dyDescent="0.3">
      <c r="B8" s="38" t="str">
        <f>IF('Istruzioni per l uso'!$F$6&gt;=2040,"2036-2040","-")</f>
        <v>-</v>
      </c>
      <c r="C8" s="111" t="str">
        <f>'Tabelle et Grafici'!$I$100</f>
        <v>-</v>
      </c>
      <c r="D8" s="112" t="str">
        <f>'Tabelle et Grafici'!$I$101</f>
        <v>-</v>
      </c>
      <c r="E8" s="112" t="str">
        <f>'Tabelle et Grafici'!$I$102</f>
        <v>-</v>
      </c>
      <c r="F8" s="112" t="str">
        <f>'Tabelle et Grafici'!$I$103</f>
        <v>-</v>
      </c>
      <c r="G8" s="113" t="str">
        <f>'Tabelle et Grafici'!$I$104</f>
        <v>-</v>
      </c>
    </row>
    <row r="9" spans="2:7" x14ac:dyDescent="0.3">
      <c r="B9" s="38" t="str">
        <f>IF('Istruzioni per l uso'!$F$6&gt;=2045,"2041-2045","-")</f>
        <v>-</v>
      </c>
      <c r="C9" s="111" t="str">
        <f>'Tabelle et Grafici'!$J$100</f>
        <v>-</v>
      </c>
      <c r="D9" s="112" t="str">
        <f>'Tabelle et Grafici'!$J$101</f>
        <v>-</v>
      </c>
      <c r="E9" s="112" t="str">
        <f>'Tabelle et Grafici'!$J$102</f>
        <v>-</v>
      </c>
      <c r="F9" s="112" t="str">
        <f>'Tabelle et Grafici'!$J$103</f>
        <v>-</v>
      </c>
      <c r="G9" s="113" t="str">
        <f>'Tabelle et Grafici'!$J$104</f>
        <v>-</v>
      </c>
    </row>
    <row r="10" spans="2:7" x14ac:dyDescent="0.3">
      <c r="B10" s="38" t="str">
        <f>IF('Istruzioni per l uso'!$F$6&gt;=2050,"2046-2050","-")</f>
        <v>-</v>
      </c>
      <c r="C10" s="111" t="str">
        <f>'Tabelle et Grafici'!$K$100</f>
        <v>-</v>
      </c>
      <c r="D10" s="112" t="str">
        <f>'Tabelle et Grafici'!$K$101</f>
        <v>-</v>
      </c>
      <c r="E10" s="112" t="str">
        <f>'Tabelle et Grafici'!$K$102</f>
        <v>-</v>
      </c>
      <c r="F10" s="112" t="str">
        <f>'Tabelle et Grafici'!$K$103</f>
        <v>-</v>
      </c>
      <c r="G10" s="113" t="str">
        <f>'Tabelle et Grafici'!$K$104</f>
        <v>-</v>
      </c>
    </row>
    <row r="11" spans="2:7" x14ac:dyDescent="0.3">
      <c r="B11" s="38" t="str">
        <f>IF('Istruzioni per l uso'!$F$6&gt;=2055,"2051-2055","-")</f>
        <v>-</v>
      </c>
      <c r="C11" s="111" t="str">
        <f>'Tabelle et Grafici'!$L$100</f>
        <v>-</v>
      </c>
      <c r="D11" s="112" t="str">
        <f>'Tabelle et Grafici'!$L$101</f>
        <v>-</v>
      </c>
      <c r="E11" s="112" t="str">
        <f>'Tabelle et Grafici'!$L$102</f>
        <v>-</v>
      </c>
      <c r="F11" s="112" t="str">
        <f>'Tabelle et Grafici'!$L$103</f>
        <v>-</v>
      </c>
      <c r="G11" s="113" t="str">
        <f>'Tabelle et Grafici'!$L$104</f>
        <v>-</v>
      </c>
    </row>
    <row r="12" spans="2:7" x14ac:dyDescent="0.3">
      <c r="B12" s="38" t="str">
        <f>IF('Istruzioni per l uso'!$F$6&gt;=2060,"2056-2060","-")</f>
        <v>-</v>
      </c>
      <c r="C12" s="111" t="str">
        <f>'Tabelle et Grafici'!$M$100</f>
        <v>-</v>
      </c>
      <c r="D12" s="112" t="str">
        <f>'Tabelle et Grafici'!$M$101</f>
        <v>-</v>
      </c>
      <c r="E12" s="112" t="str">
        <f>'Tabelle et Grafici'!$M$102</f>
        <v>-</v>
      </c>
      <c r="F12" s="112" t="str">
        <f>'Tabelle et Grafici'!$M$103</f>
        <v>-</v>
      </c>
      <c r="G12" s="113" t="str">
        <f>'Tabelle et Grafici'!$M$104</f>
        <v>-</v>
      </c>
    </row>
    <row r="13" spans="2:7" x14ac:dyDescent="0.3">
      <c r="B13" s="38" t="str">
        <f>IF('Istruzioni per l uso'!$F$6&gt;=2065,"2061-2065","-")</f>
        <v>-</v>
      </c>
      <c r="C13" s="111" t="str">
        <f>'Tabelle et Grafici'!$N$100</f>
        <v>-</v>
      </c>
      <c r="D13" s="112" t="str">
        <f>'Tabelle et Grafici'!$N$101</f>
        <v>-</v>
      </c>
      <c r="E13" s="112" t="str">
        <f>'Tabelle et Grafici'!$N$102</f>
        <v>-</v>
      </c>
      <c r="F13" s="112" t="str">
        <f>'Tabelle et Grafici'!$N$103</f>
        <v>-</v>
      </c>
      <c r="G13" s="113" t="str">
        <f>'Tabelle et Grafici'!$N$104</f>
        <v>-</v>
      </c>
    </row>
    <row r="14" spans="2:7" x14ac:dyDescent="0.3">
      <c r="B14" s="38" t="str">
        <f>IF('Istruzioni per l uso'!$F$6&gt;=2070,"2066-2070","-")</f>
        <v>-</v>
      </c>
      <c r="C14" s="111" t="str">
        <f>'Tabelle et Grafici'!$O$100</f>
        <v>-</v>
      </c>
      <c r="D14" s="112" t="str">
        <f>'Tabelle et Grafici'!$O$101</f>
        <v>-</v>
      </c>
      <c r="E14" s="112" t="str">
        <f>'Tabelle et Grafici'!$O$102</f>
        <v>-</v>
      </c>
      <c r="F14" s="112" t="str">
        <f>'Tabelle et Grafici'!$O$103</f>
        <v>-</v>
      </c>
      <c r="G14" s="113" t="str">
        <f>'Tabelle et Grafici'!$O$104</f>
        <v>-</v>
      </c>
    </row>
    <row r="15" spans="2:7" x14ac:dyDescent="0.3">
      <c r="B15" s="38" t="str">
        <f>IF('Istruzioni per l uso'!$F$6&gt;=2075,"2071-2075","-")</f>
        <v>-</v>
      </c>
      <c r="C15" s="111" t="str">
        <f>'Tabelle et Grafici'!$P$100</f>
        <v>-</v>
      </c>
      <c r="D15" s="112" t="str">
        <f>'Tabelle et Grafici'!$P$101</f>
        <v>-</v>
      </c>
      <c r="E15" s="112" t="str">
        <f>'Tabelle et Grafici'!$P$102</f>
        <v>-</v>
      </c>
      <c r="F15" s="112" t="str">
        <f>'Tabelle et Grafici'!$P$103</f>
        <v>-</v>
      </c>
      <c r="G15" s="113" t="str">
        <f>'Tabelle et Grafici'!$P$104</f>
        <v>-</v>
      </c>
    </row>
    <row r="16" spans="2:7" x14ac:dyDescent="0.3">
      <c r="B16" s="38" t="str">
        <f>IF('Istruzioni per l uso'!$F$6&gt;=2080,"2076-2080","-")</f>
        <v>-</v>
      </c>
      <c r="C16" s="111" t="str">
        <f>'Tabelle et Grafici'!$Q$100</f>
        <v>-</v>
      </c>
      <c r="D16" s="112" t="str">
        <f>'Tabelle et Grafici'!$Q$101</f>
        <v>-</v>
      </c>
      <c r="E16" s="112" t="str">
        <f>'Tabelle et Grafici'!$Q$102</f>
        <v>-</v>
      </c>
      <c r="F16" s="112" t="str">
        <f>'Tabelle et Grafici'!$Q$103</f>
        <v>-</v>
      </c>
      <c r="G16" s="113" t="str">
        <f>'Tabelle et Grafici'!$Q$104</f>
        <v>-</v>
      </c>
    </row>
    <row r="17" spans="2:7" x14ac:dyDescent="0.3">
      <c r="B17" s="38" t="str">
        <f>IF('Istruzioni per l uso'!$F$6&gt;=2085,"2081-2085","-")</f>
        <v>-</v>
      </c>
      <c r="C17" s="111" t="str">
        <f>'Tabelle et Grafici'!$R$100</f>
        <v>-</v>
      </c>
      <c r="D17" s="112" t="str">
        <f>'Tabelle et Grafici'!$R$101</f>
        <v>-</v>
      </c>
      <c r="E17" s="112" t="str">
        <f>'Tabelle et Grafici'!$R$102</f>
        <v>-</v>
      </c>
      <c r="F17" s="112" t="str">
        <f>'Tabelle et Grafici'!$R$103</f>
        <v>-</v>
      </c>
      <c r="G17" s="113" t="str">
        <f>'Tabelle et Grafici'!$R$104</f>
        <v>-</v>
      </c>
    </row>
    <row r="18" spans="2:7" x14ac:dyDescent="0.3">
      <c r="B18" s="38" t="str">
        <f>IF('Istruzioni per l uso'!$F$6&gt;=2090,"2086-2090","-")</f>
        <v>-</v>
      </c>
      <c r="C18" s="111" t="str">
        <f>'Tabelle et Grafici'!$S$100</f>
        <v>-</v>
      </c>
      <c r="D18" s="112" t="str">
        <f>'Tabelle et Grafici'!$S$101</f>
        <v>-</v>
      </c>
      <c r="E18" s="112" t="str">
        <f>'Tabelle et Grafici'!$S$102</f>
        <v>-</v>
      </c>
      <c r="F18" s="112" t="str">
        <f>'Tabelle et Grafici'!$S$103</f>
        <v>-</v>
      </c>
      <c r="G18" s="113" t="str">
        <f>'Tabelle et Grafici'!$S$104</f>
        <v>-</v>
      </c>
    </row>
    <row r="19" spans="2:7" x14ac:dyDescent="0.3">
      <c r="B19" s="38" t="str">
        <f>IF('Istruzioni per l uso'!$F$6&gt;=2095,"2091-2095","-")</f>
        <v>-</v>
      </c>
      <c r="C19" s="111" t="str">
        <f>'Tabelle et Grafici'!$T$100</f>
        <v>-</v>
      </c>
      <c r="D19" s="112" t="str">
        <f>'Tabelle et Grafici'!$T$101</f>
        <v>-</v>
      </c>
      <c r="E19" s="112" t="str">
        <f>'Tabelle et Grafici'!$T$102</f>
        <v>-</v>
      </c>
      <c r="F19" s="112" t="str">
        <f>'Tabelle et Grafici'!$T$103</f>
        <v>-</v>
      </c>
      <c r="G19" s="113" t="str">
        <f>'Tabelle et Grafici'!$T$104</f>
        <v>-</v>
      </c>
    </row>
    <row r="20" spans="2:7" ht="14.5" thickBot="1" x14ac:dyDescent="0.35">
      <c r="B20" s="39" t="str">
        <f>IF('Istruzioni per l uso'!$F$6&gt;=2100,"2095-2100","-")</f>
        <v>-</v>
      </c>
      <c r="C20" s="114" t="str">
        <f>'Tabelle et Grafici'!$U$100</f>
        <v>-</v>
      </c>
      <c r="D20" s="115" t="str">
        <f>'Tabelle et Grafici'!$U$101</f>
        <v>-</v>
      </c>
      <c r="E20" s="115" t="str">
        <f>'Tabelle et Grafici'!$U$102</f>
        <v>-</v>
      </c>
      <c r="F20" s="115" t="str">
        <f>'Tabelle et Grafici'!$U$103</f>
        <v>-</v>
      </c>
      <c r="G20" s="116" t="str">
        <f>'Tabelle et Grafici'!$U$104</f>
        <v>-</v>
      </c>
    </row>
    <row r="22" spans="2:7" x14ac:dyDescent="0.3">
      <c r="B22" t="s">
        <v>72</v>
      </c>
    </row>
    <row r="23" spans="2:7" ht="14.5" thickBot="1" x14ac:dyDescent="0.35"/>
    <row r="24" spans="2:7" ht="42.5" thickBot="1" x14ac:dyDescent="0.35">
      <c r="B24" s="31" t="s">
        <v>64</v>
      </c>
      <c r="C24" s="50" t="s">
        <v>73</v>
      </c>
      <c r="D24" s="44" t="s">
        <v>80</v>
      </c>
      <c r="E24" s="51" t="s">
        <v>79</v>
      </c>
      <c r="F24" s="48"/>
      <c r="G24" s="48"/>
    </row>
    <row r="25" spans="2:7" x14ac:dyDescent="0.3">
      <c r="B25" s="41" t="str">
        <f>IF('Istruzioni per l uso'!$F$6&gt;=2020,"2016-2020","-")</f>
        <v>2016-2020</v>
      </c>
      <c r="C25" s="52">
        <f>'Tabelle et Grafici'!$E$106</f>
        <v>0.81097097115123695</v>
      </c>
      <c r="D25" s="47">
        <f>'Tabelle et Grafici'!$E$107</f>
        <v>0.22144494991429217</v>
      </c>
      <c r="E25" s="49">
        <f>'Tabelle et Grafici'!$E$108</f>
        <v>0.61004240838916091</v>
      </c>
      <c r="F25" s="16"/>
      <c r="G25" s="16"/>
    </row>
    <row r="26" spans="2:7" x14ac:dyDescent="0.3">
      <c r="B26" s="41" t="str">
        <f>IF('Istruzioni per l uso'!$F$6&gt;=2025,"2021-2025","-")</f>
        <v>-</v>
      </c>
      <c r="C26" s="53" t="str">
        <f>'Tabelle et Grafici'!$F$106</f>
        <v>-</v>
      </c>
      <c r="D26" s="54" t="str">
        <f>'Tabelle et Grafici'!$F$107</f>
        <v>-</v>
      </c>
      <c r="E26" s="55" t="str">
        <f>'Tabelle et Grafici'!$F$108</f>
        <v>-</v>
      </c>
      <c r="F26" s="16"/>
      <c r="G26" s="16"/>
    </row>
    <row r="27" spans="2:7" x14ac:dyDescent="0.3">
      <c r="B27" s="41" t="str">
        <f>IF('Istruzioni per l uso'!$F$6&gt;=2030,"2026-2030","-")</f>
        <v>-</v>
      </c>
      <c r="C27" s="53" t="str">
        <f>'Tabelle et Grafici'!$G$106</f>
        <v>-</v>
      </c>
      <c r="D27" s="54" t="str">
        <f>'Tabelle et Grafici'!$G$107</f>
        <v>-</v>
      </c>
      <c r="E27" s="55" t="str">
        <f>'Tabelle et Grafici'!$G$108</f>
        <v>-</v>
      </c>
      <c r="F27" s="16"/>
      <c r="G27" s="16"/>
    </row>
    <row r="28" spans="2:7" x14ac:dyDescent="0.3">
      <c r="B28" s="41" t="str">
        <f>IF('Istruzioni per l uso'!$F$6&gt;=2035,"2031-2035","-")</f>
        <v>-</v>
      </c>
      <c r="C28" s="53" t="str">
        <f>'Tabelle et Grafici'!$H$106</f>
        <v>-</v>
      </c>
      <c r="D28" s="54" t="str">
        <f>'Tabelle et Grafici'!$H$107</f>
        <v>-</v>
      </c>
      <c r="E28" s="55" t="str">
        <f>'Tabelle et Grafici'!$H$108</f>
        <v>-</v>
      </c>
      <c r="F28" s="16"/>
      <c r="G28" s="16"/>
    </row>
    <row r="29" spans="2:7" x14ac:dyDescent="0.3">
      <c r="B29" s="41" t="str">
        <f>IF('Istruzioni per l uso'!$F$6&gt;=2040,"2036-2040","-")</f>
        <v>-</v>
      </c>
      <c r="C29" s="53" t="str">
        <f>'Tabelle et Grafici'!$I$106</f>
        <v>-</v>
      </c>
      <c r="D29" s="54" t="str">
        <f>'Tabelle et Grafici'!$I$107</f>
        <v>-</v>
      </c>
      <c r="E29" s="55" t="str">
        <f>'Tabelle et Grafici'!$I$108</f>
        <v>-</v>
      </c>
      <c r="F29" s="16"/>
      <c r="G29" s="16"/>
    </row>
    <row r="30" spans="2:7" x14ac:dyDescent="0.3">
      <c r="B30" s="41" t="str">
        <f>IF('Istruzioni per l uso'!$F$6&gt;=2045,"2041-2045","-")</f>
        <v>-</v>
      </c>
      <c r="C30" s="53" t="str">
        <f>'Tabelle et Grafici'!$J$106</f>
        <v>-</v>
      </c>
      <c r="D30" s="54" t="str">
        <f>'Tabelle et Grafici'!$J$107</f>
        <v>-</v>
      </c>
      <c r="E30" s="55" t="str">
        <f>'Tabelle et Grafici'!$J$108</f>
        <v>-</v>
      </c>
      <c r="F30" s="16"/>
      <c r="G30" s="16"/>
    </row>
    <row r="31" spans="2:7" x14ac:dyDescent="0.3">
      <c r="B31" s="41" t="str">
        <f>IF('Istruzioni per l uso'!$F$6&gt;=2050,"2046-2050","-")</f>
        <v>-</v>
      </c>
      <c r="C31" s="53" t="str">
        <f>'Tabelle et Grafici'!$K$106</f>
        <v>-</v>
      </c>
      <c r="D31" s="54" t="str">
        <f>'Tabelle et Grafici'!$K$107</f>
        <v>-</v>
      </c>
      <c r="E31" s="55" t="str">
        <f>'Tabelle et Grafici'!$K$108</f>
        <v>-</v>
      </c>
      <c r="F31" s="16"/>
      <c r="G31" s="16"/>
    </row>
    <row r="32" spans="2:7" x14ac:dyDescent="0.3">
      <c r="B32" s="41" t="str">
        <f>IF('Istruzioni per l uso'!$F$6&gt;=2055,"2051-2055","-")</f>
        <v>-</v>
      </c>
      <c r="C32" s="53" t="str">
        <f>'Tabelle et Grafici'!$L$106</f>
        <v>-</v>
      </c>
      <c r="D32" s="54" t="str">
        <f>'Tabelle et Grafici'!$L$107</f>
        <v>-</v>
      </c>
      <c r="E32" s="55" t="str">
        <f>'Tabelle et Grafici'!$L$108</f>
        <v>-</v>
      </c>
      <c r="F32" s="16"/>
      <c r="G32" s="16"/>
    </row>
    <row r="33" spans="2:7" x14ac:dyDescent="0.3">
      <c r="B33" s="41" t="str">
        <f>IF('Istruzioni per l uso'!$F$6&gt;=2060,"2056-2060","-")</f>
        <v>-</v>
      </c>
      <c r="C33" s="53" t="str">
        <f>'Tabelle et Grafici'!$M$106</f>
        <v>-</v>
      </c>
      <c r="D33" s="54" t="str">
        <f>'Tabelle et Grafici'!$M$107</f>
        <v>-</v>
      </c>
      <c r="E33" s="55" t="str">
        <f>'Tabelle et Grafici'!$M$108</f>
        <v>-</v>
      </c>
      <c r="F33" s="16"/>
      <c r="G33" s="16"/>
    </row>
    <row r="34" spans="2:7" x14ac:dyDescent="0.3">
      <c r="B34" s="41" t="str">
        <f>IF('Istruzioni per l uso'!$F$6&gt;=2065,"2061-2065","-")</f>
        <v>-</v>
      </c>
      <c r="C34" s="53" t="str">
        <f>'Tabelle et Grafici'!$N$106</f>
        <v>-</v>
      </c>
      <c r="D34" s="54" t="str">
        <f>'Tabelle et Grafici'!$N$107</f>
        <v>-</v>
      </c>
      <c r="E34" s="55" t="str">
        <f>'Tabelle et Grafici'!$N$108</f>
        <v>-</v>
      </c>
      <c r="F34" s="16"/>
      <c r="G34" s="16"/>
    </row>
    <row r="35" spans="2:7" x14ac:dyDescent="0.3">
      <c r="B35" s="41" t="str">
        <f>IF('Istruzioni per l uso'!$F$6&gt;=2070,"2066-2070","-")</f>
        <v>-</v>
      </c>
      <c r="C35" s="53" t="str">
        <f>'Tabelle et Grafici'!$O$106</f>
        <v>-</v>
      </c>
      <c r="D35" s="54" t="str">
        <f>'Tabelle et Grafici'!$O$107</f>
        <v>-</v>
      </c>
      <c r="E35" s="55" t="str">
        <f>'Tabelle et Grafici'!$O$108</f>
        <v>-</v>
      </c>
      <c r="F35" s="16"/>
      <c r="G35" s="16"/>
    </row>
    <row r="36" spans="2:7" x14ac:dyDescent="0.3">
      <c r="B36" s="41" t="str">
        <f>IF('Istruzioni per l uso'!$F$6&gt;=2075,"2071-2075","-")</f>
        <v>-</v>
      </c>
      <c r="C36" s="53" t="str">
        <f>'Tabelle et Grafici'!$P$106</f>
        <v>-</v>
      </c>
      <c r="D36" s="54" t="str">
        <f>'Tabelle et Grafici'!$P$107</f>
        <v>-</v>
      </c>
      <c r="E36" s="55" t="str">
        <f>'Tabelle et Grafici'!$P$108</f>
        <v>-</v>
      </c>
      <c r="F36" s="16"/>
      <c r="G36" s="16"/>
    </row>
    <row r="37" spans="2:7" x14ac:dyDescent="0.3">
      <c r="B37" s="41" t="str">
        <f>IF('Istruzioni per l uso'!$F$6&gt;=2080,"2076-2080","-")</f>
        <v>-</v>
      </c>
      <c r="C37" s="53" t="str">
        <f>'Tabelle et Grafici'!$Q$106</f>
        <v>-</v>
      </c>
      <c r="D37" s="54" t="str">
        <f>'Tabelle et Grafici'!$Q$107</f>
        <v>-</v>
      </c>
      <c r="E37" s="55" t="str">
        <f>'Tabelle et Grafici'!$Q$108</f>
        <v>-</v>
      </c>
      <c r="F37" s="16"/>
      <c r="G37" s="16"/>
    </row>
    <row r="38" spans="2:7" x14ac:dyDescent="0.3">
      <c r="B38" s="41" t="str">
        <f>IF('Istruzioni per l uso'!$F$6&gt;=2085,"2081-2085","-")</f>
        <v>-</v>
      </c>
      <c r="C38" s="53" t="str">
        <f>'Tabelle et Grafici'!$R$106</f>
        <v>-</v>
      </c>
      <c r="D38" s="54" t="str">
        <f>'Tabelle et Grafici'!$R$107</f>
        <v>-</v>
      </c>
      <c r="E38" s="55" t="str">
        <f>'Tabelle et Grafici'!$R$108</f>
        <v>-</v>
      </c>
      <c r="F38" s="16"/>
      <c r="G38" s="16"/>
    </row>
    <row r="39" spans="2:7" x14ac:dyDescent="0.3">
      <c r="B39" s="41" t="str">
        <f>IF('Istruzioni per l uso'!$F$6&gt;=2090,"2086-2090","-")</f>
        <v>-</v>
      </c>
      <c r="C39" s="53" t="str">
        <f>'Tabelle et Grafici'!$S$106</f>
        <v>-</v>
      </c>
      <c r="D39" s="54" t="str">
        <f>'Tabelle et Grafici'!$S$107</f>
        <v>-</v>
      </c>
      <c r="E39" s="55" t="str">
        <f>'Tabelle et Grafici'!$S$108</f>
        <v>-</v>
      </c>
      <c r="F39" s="16"/>
      <c r="G39" s="16"/>
    </row>
    <row r="40" spans="2:7" x14ac:dyDescent="0.3">
      <c r="B40" s="41" t="str">
        <f>IF('Istruzioni per l uso'!$F$6&gt;=2095,"2091-2095","-")</f>
        <v>-</v>
      </c>
      <c r="C40" s="53" t="str">
        <f>'Tabelle et Grafici'!$T$106</f>
        <v>-</v>
      </c>
      <c r="D40" s="54" t="str">
        <f>'Tabelle et Grafici'!$T$107</f>
        <v>-</v>
      </c>
      <c r="E40" s="55" t="str">
        <f>'Tabelle et Grafici'!$T$108</f>
        <v>-</v>
      </c>
      <c r="F40" s="16"/>
      <c r="G40" s="16"/>
    </row>
    <row r="41" spans="2:7" ht="14.5" thickBot="1" x14ac:dyDescent="0.35">
      <c r="B41" s="42" t="str">
        <f>IF('Istruzioni per l uso'!$F$6&gt;=2100,"2095-2100","-")</f>
        <v>-</v>
      </c>
      <c r="C41" s="56" t="str">
        <f>'Tabelle et Grafici'!$U$106</f>
        <v>-</v>
      </c>
      <c r="D41" s="57" t="str">
        <f>'Tabelle et Grafici'!$U$107</f>
        <v>-</v>
      </c>
      <c r="E41" s="58" t="str">
        <f>'Tabelle et Grafici'!$U$108</f>
        <v>-</v>
      </c>
      <c r="F41" s="16"/>
      <c r="G41" s="16"/>
    </row>
    <row r="43" spans="2:7" x14ac:dyDescent="0.3">
      <c r="B43" t="s">
        <v>74</v>
      </c>
    </row>
    <row r="44" spans="2:7" ht="14.5" thickBot="1" x14ac:dyDescent="0.35"/>
    <row r="45" spans="2:7" ht="56.5" thickBot="1" x14ac:dyDescent="0.35">
      <c r="B45" s="35" t="s">
        <v>75</v>
      </c>
      <c r="C45" s="33" t="s">
        <v>76</v>
      </c>
      <c r="D45" s="32" t="s">
        <v>77</v>
      </c>
      <c r="E45" s="32" t="s">
        <v>84</v>
      </c>
      <c r="F45" s="32" t="s">
        <v>78</v>
      </c>
      <c r="G45" s="34" t="s">
        <v>81</v>
      </c>
    </row>
    <row r="46" spans="2:7" x14ac:dyDescent="0.3">
      <c r="B46" s="61">
        <f>IF('Istruzioni per l uso'!$F$6&gt;=2020,2020,"-")</f>
        <v>2020</v>
      </c>
      <c r="C46" s="66">
        <f>'Tabelle et Grafici'!$E$110</f>
        <v>15.066041544121887</v>
      </c>
      <c r="D46" s="65">
        <f>'Tabelle et Grafici'!$E$111</f>
        <v>18.796004751854031</v>
      </c>
      <c r="E46" s="65">
        <f>'Tabelle et Grafici'!$E$112</f>
        <v>5.2857340576450644</v>
      </c>
      <c r="F46" s="65">
        <f>'Tabelle et Grafici'!$E$113</f>
        <v>32.483894015594444</v>
      </c>
      <c r="G46" s="67">
        <f>'Tabelle et Grafici'!$E$114</f>
        <v>30.665583557209199</v>
      </c>
    </row>
    <row r="47" spans="2:7" x14ac:dyDescent="0.3">
      <c r="B47" s="61" t="str">
        <f>IF('Istruzioni per l uso'!$F$6&gt;=2025,2025,"-")</f>
        <v>-</v>
      </c>
      <c r="C47" s="68" t="str">
        <f>'Tabelle et Grafici'!$F$110</f>
        <v>-</v>
      </c>
      <c r="D47" s="63" t="str">
        <f>'Tabelle et Grafici'!$F$111</f>
        <v>-</v>
      </c>
      <c r="E47" s="63" t="str">
        <f>'Tabelle et Grafici'!$F$112</f>
        <v>-</v>
      </c>
      <c r="F47" s="63" t="str">
        <f>'Tabelle et Grafici'!$F$113</f>
        <v>-</v>
      </c>
      <c r="G47" s="69" t="str">
        <f>'Tabelle et Grafici'!$F$114</f>
        <v>-</v>
      </c>
    </row>
    <row r="48" spans="2:7" x14ac:dyDescent="0.3">
      <c r="B48" s="61" t="str">
        <f>IF('Istruzioni per l uso'!$F$6&gt;=2030,2030,"-")</f>
        <v>-</v>
      </c>
      <c r="C48" s="68" t="str">
        <f>'Tabelle et Grafici'!$G$110</f>
        <v>-</v>
      </c>
      <c r="D48" s="63" t="str">
        <f>'Tabelle et Grafici'!$G$111</f>
        <v>-</v>
      </c>
      <c r="E48" s="63" t="str">
        <f>'Tabelle et Grafici'!$G$112</f>
        <v>-</v>
      </c>
      <c r="F48" s="63" t="str">
        <f>'Tabelle et Grafici'!$G$113</f>
        <v>-</v>
      </c>
      <c r="G48" s="69" t="str">
        <f>'Tabelle et Grafici'!$G$114</f>
        <v>-</v>
      </c>
    </row>
    <row r="49" spans="2:7" x14ac:dyDescent="0.3">
      <c r="B49" s="61" t="str">
        <f>IF('Istruzioni per l uso'!$F$6&gt;=2035,2035,"-")</f>
        <v>-</v>
      </c>
      <c r="C49" s="68" t="str">
        <f>'Tabelle et Grafici'!$H$110</f>
        <v>-</v>
      </c>
      <c r="D49" s="63" t="str">
        <f>'Tabelle et Grafici'!$H$111</f>
        <v>-</v>
      </c>
      <c r="E49" s="63" t="str">
        <f>'Tabelle et Grafici'!$H$112</f>
        <v>-</v>
      </c>
      <c r="F49" s="63" t="str">
        <f>'Tabelle et Grafici'!$H$113</f>
        <v>-</v>
      </c>
      <c r="G49" s="69" t="str">
        <f>'Tabelle et Grafici'!$H$114</f>
        <v>-</v>
      </c>
    </row>
    <row r="50" spans="2:7" x14ac:dyDescent="0.3">
      <c r="B50" s="61" t="str">
        <f>IF('Istruzioni per l uso'!$F$6&gt;=2040,2040,"-")</f>
        <v>-</v>
      </c>
      <c r="C50" s="68" t="str">
        <f>'Tabelle et Grafici'!$I$110</f>
        <v>-</v>
      </c>
      <c r="D50" s="63" t="str">
        <f>'Tabelle et Grafici'!$I$111</f>
        <v>-</v>
      </c>
      <c r="E50" s="63" t="str">
        <f>'Tabelle et Grafici'!$I$112</f>
        <v>-</v>
      </c>
      <c r="F50" s="63" t="str">
        <f>'Tabelle et Grafici'!$I$113</f>
        <v>-</v>
      </c>
      <c r="G50" s="69" t="str">
        <f>'Tabelle et Grafici'!$I$114</f>
        <v>-</v>
      </c>
    </row>
    <row r="51" spans="2:7" x14ac:dyDescent="0.3">
      <c r="B51" s="61" t="str">
        <f>IF('Istruzioni per l uso'!$F$6&gt;=2045,2045,"-")</f>
        <v>-</v>
      </c>
      <c r="C51" s="68" t="str">
        <f>'Tabelle et Grafici'!$J$110</f>
        <v>-</v>
      </c>
      <c r="D51" s="63" t="str">
        <f>'Tabelle et Grafici'!$J$111</f>
        <v>-</v>
      </c>
      <c r="E51" s="63" t="str">
        <f>'Tabelle et Grafici'!$J$112</f>
        <v>-</v>
      </c>
      <c r="F51" s="63" t="str">
        <f>'Tabelle et Grafici'!$J$113</f>
        <v>-</v>
      </c>
      <c r="G51" s="69" t="str">
        <f>'Tabelle et Grafici'!$J$114</f>
        <v>-</v>
      </c>
    </row>
    <row r="52" spans="2:7" x14ac:dyDescent="0.3">
      <c r="B52" s="61" t="str">
        <f>IF('Istruzioni per l uso'!$F$6&gt;=2050,2050,"-")</f>
        <v>-</v>
      </c>
      <c r="C52" s="68" t="str">
        <f>'Tabelle et Grafici'!$K$110</f>
        <v>-</v>
      </c>
      <c r="D52" s="63" t="str">
        <f>'Tabelle et Grafici'!$K$111</f>
        <v>-</v>
      </c>
      <c r="E52" s="63" t="str">
        <f>'Tabelle et Grafici'!$K$112</f>
        <v>-</v>
      </c>
      <c r="F52" s="63" t="str">
        <f>'Tabelle et Grafici'!$K$113</f>
        <v>-</v>
      </c>
      <c r="G52" s="69" t="str">
        <f>'Tabelle et Grafici'!$K$114</f>
        <v>-</v>
      </c>
    </row>
    <row r="53" spans="2:7" x14ac:dyDescent="0.3">
      <c r="B53" s="61" t="str">
        <f>IF('Istruzioni per l uso'!$F$6&gt;=2055,2055,"-")</f>
        <v>-</v>
      </c>
      <c r="C53" s="68" t="str">
        <f>'Tabelle et Grafici'!$L$110</f>
        <v>-</v>
      </c>
      <c r="D53" s="63" t="str">
        <f>'Tabelle et Grafici'!$L$111</f>
        <v>-</v>
      </c>
      <c r="E53" s="63" t="str">
        <f>'Tabelle et Grafici'!$L$112</f>
        <v>-</v>
      </c>
      <c r="F53" s="63" t="str">
        <f>'Tabelle et Grafici'!$L$113</f>
        <v>-</v>
      </c>
      <c r="G53" s="69" t="str">
        <f>'Tabelle et Grafici'!$L$114</f>
        <v>-</v>
      </c>
    </row>
    <row r="54" spans="2:7" x14ac:dyDescent="0.3">
      <c r="B54" s="61" t="str">
        <f>IF('Istruzioni per l uso'!$F$6&gt;=2060,2060,"-")</f>
        <v>-</v>
      </c>
      <c r="C54" s="68" t="str">
        <f>'Tabelle et Grafici'!$M$110</f>
        <v>-</v>
      </c>
      <c r="D54" s="63" t="str">
        <f>'Tabelle et Grafici'!$M$111</f>
        <v>-</v>
      </c>
      <c r="E54" s="63" t="str">
        <f>'Tabelle et Grafici'!$M$112</f>
        <v>-</v>
      </c>
      <c r="F54" s="63" t="str">
        <f>'Tabelle et Grafici'!$M$113</f>
        <v>-</v>
      </c>
      <c r="G54" s="69" t="str">
        <f>'Tabelle et Grafici'!$M$114</f>
        <v>-</v>
      </c>
    </row>
    <row r="55" spans="2:7" x14ac:dyDescent="0.3">
      <c r="B55" s="61" t="str">
        <f>IF('Istruzioni per l uso'!$F$6&gt;=2065,2065,"-")</f>
        <v>-</v>
      </c>
      <c r="C55" s="68" t="str">
        <f>'Tabelle et Grafici'!$N$110</f>
        <v>-</v>
      </c>
      <c r="D55" s="63" t="str">
        <f>'Tabelle et Grafici'!$N$111</f>
        <v>-</v>
      </c>
      <c r="E55" s="63" t="str">
        <f>'Tabelle et Grafici'!$N$112</f>
        <v>-</v>
      </c>
      <c r="F55" s="63" t="str">
        <f>'Tabelle et Grafici'!$N$113</f>
        <v>-</v>
      </c>
      <c r="G55" s="69" t="str">
        <f>'Tabelle et Grafici'!$N$114</f>
        <v>-</v>
      </c>
    </row>
    <row r="56" spans="2:7" x14ac:dyDescent="0.3">
      <c r="B56" s="61" t="str">
        <f>IF('Istruzioni per l uso'!$F$6&gt;=2070,2070,"-")</f>
        <v>-</v>
      </c>
      <c r="C56" s="68" t="str">
        <f>'Tabelle et Grafici'!$O$110</f>
        <v>-</v>
      </c>
      <c r="D56" s="63" t="str">
        <f>'Tabelle et Grafici'!$O$111</f>
        <v>-</v>
      </c>
      <c r="E56" s="63" t="str">
        <f>'Tabelle et Grafici'!$O$112</f>
        <v>-</v>
      </c>
      <c r="F56" s="63" t="str">
        <f>'Tabelle et Grafici'!$O$113</f>
        <v>-</v>
      </c>
      <c r="G56" s="69" t="str">
        <f>'Tabelle et Grafici'!$O$114</f>
        <v>-</v>
      </c>
    </row>
    <row r="57" spans="2:7" x14ac:dyDescent="0.3">
      <c r="B57" s="61" t="str">
        <f>IF('Istruzioni per l uso'!$F$6&gt;=2075,2075,"-")</f>
        <v>-</v>
      </c>
      <c r="C57" s="68" t="str">
        <f>'Tabelle et Grafici'!$P$110</f>
        <v>-</v>
      </c>
      <c r="D57" s="63" t="str">
        <f>'Tabelle et Grafici'!$P$111</f>
        <v>-</v>
      </c>
      <c r="E57" s="63" t="str">
        <f>'Tabelle et Grafici'!$P$112</f>
        <v>-</v>
      </c>
      <c r="F57" s="63" t="str">
        <f>'Tabelle et Grafici'!$P$113</f>
        <v>-</v>
      </c>
      <c r="G57" s="69" t="str">
        <f>'Tabelle et Grafici'!$P$114</f>
        <v>-</v>
      </c>
    </row>
    <row r="58" spans="2:7" x14ac:dyDescent="0.3">
      <c r="B58" s="61" t="str">
        <f>IF('Istruzioni per l uso'!$F$6&gt;=2080,2080,"-")</f>
        <v>-</v>
      </c>
      <c r="C58" s="68" t="str">
        <f>'Tabelle et Grafici'!$Q$110</f>
        <v>-</v>
      </c>
      <c r="D58" s="63" t="str">
        <f>'Tabelle et Grafici'!$Q$111</f>
        <v>-</v>
      </c>
      <c r="E58" s="63" t="str">
        <f>'Tabelle et Grafici'!$Q$112</f>
        <v>-</v>
      </c>
      <c r="F58" s="63" t="str">
        <f>'Tabelle et Grafici'!$Q$113</f>
        <v>-</v>
      </c>
      <c r="G58" s="69" t="str">
        <f>'Tabelle et Grafici'!$Q$114</f>
        <v>-</v>
      </c>
    </row>
    <row r="59" spans="2:7" x14ac:dyDescent="0.3">
      <c r="B59" s="61" t="str">
        <f>IF('Istruzioni per l uso'!$F$6&gt;=2085,2085,"-")</f>
        <v>-</v>
      </c>
      <c r="C59" s="68" t="str">
        <f>'Tabelle et Grafici'!$R$110</f>
        <v>-</v>
      </c>
      <c r="D59" s="63" t="str">
        <f>'Tabelle et Grafici'!$R$111</f>
        <v>-</v>
      </c>
      <c r="E59" s="63" t="str">
        <f>'Tabelle et Grafici'!$R$112</f>
        <v>-</v>
      </c>
      <c r="F59" s="63" t="str">
        <f>'Tabelle et Grafici'!$R$113</f>
        <v>-</v>
      </c>
      <c r="G59" s="69" t="str">
        <f>'Tabelle et Grafici'!$R$114</f>
        <v>-</v>
      </c>
    </row>
    <row r="60" spans="2:7" x14ac:dyDescent="0.3">
      <c r="B60" s="61" t="str">
        <f>IF('Istruzioni per l uso'!$F$6&gt;=2090,2090,"-")</f>
        <v>-</v>
      </c>
      <c r="C60" s="68" t="str">
        <f>'Tabelle et Grafici'!$S$110</f>
        <v>-</v>
      </c>
      <c r="D60" s="63" t="str">
        <f>'Tabelle et Grafici'!$S$111</f>
        <v>-</v>
      </c>
      <c r="E60" s="63" t="str">
        <f>'Tabelle et Grafici'!$S$112</f>
        <v>-</v>
      </c>
      <c r="F60" s="63" t="str">
        <f>'Tabelle et Grafici'!$S$113</f>
        <v>-</v>
      </c>
      <c r="G60" s="69" t="str">
        <f>'Tabelle et Grafici'!$S$114</f>
        <v>-</v>
      </c>
    </row>
    <row r="61" spans="2:7" x14ac:dyDescent="0.3">
      <c r="B61" s="61" t="str">
        <f>IF('Istruzioni per l uso'!$F$6&gt;=2095,2095,"-")</f>
        <v>-</v>
      </c>
      <c r="C61" s="68" t="str">
        <f>'Tabelle et Grafici'!$T$110</f>
        <v>-</v>
      </c>
      <c r="D61" s="63" t="str">
        <f>'Tabelle et Grafici'!$T$111</f>
        <v>-</v>
      </c>
      <c r="E61" s="63" t="str">
        <f>'Tabelle et Grafici'!$T$112</f>
        <v>-</v>
      </c>
      <c r="F61" s="63" t="str">
        <f>'Tabelle et Grafici'!$T$113</f>
        <v>-</v>
      </c>
      <c r="G61" s="69" t="str">
        <f>'Tabelle et Grafici'!$T$114</f>
        <v>-</v>
      </c>
    </row>
    <row r="62" spans="2:7" ht="14.5" thickBot="1" x14ac:dyDescent="0.35">
      <c r="B62" s="62" t="str">
        <f>IF('Istruzioni per l uso'!$F$6&gt;=2100,2100,"-")</f>
        <v>-</v>
      </c>
      <c r="C62" s="70" t="str">
        <f>'Tabelle et Grafici'!$U$110</f>
        <v>-</v>
      </c>
      <c r="D62" s="64" t="str">
        <f>'Tabelle et Grafici'!$U$111</f>
        <v>-</v>
      </c>
      <c r="E62" s="64" t="str">
        <f>'Tabelle et Grafici'!$U$112</f>
        <v>-</v>
      </c>
      <c r="F62" s="64" t="str">
        <f>'Tabelle et Grafici'!$U$113</f>
        <v>-</v>
      </c>
      <c r="G62" s="71" t="str">
        <f>'Tabelle et Grafici'!$U$114</f>
        <v>-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S86"/>
  <sheetViews>
    <sheetView workbookViewId="0"/>
  </sheetViews>
  <sheetFormatPr baseColWidth="10" defaultColWidth="11.25" defaultRowHeight="14" x14ac:dyDescent="0.3"/>
  <sheetData>
    <row r="1" spans="2:19" ht="14.5" thickBot="1" x14ac:dyDescent="0.35"/>
    <row r="2" spans="2:19" ht="14.5" thickBot="1" x14ac:dyDescent="0.35">
      <c r="B2" t="s">
        <v>85</v>
      </c>
      <c r="C2" s="103">
        <v>2020</v>
      </c>
      <c r="D2" s="1">
        <v>2025</v>
      </c>
      <c r="E2" s="1">
        <v>2030</v>
      </c>
      <c r="F2" s="1">
        <v>2035</v>
      </c>
      <c r="G2" s="1">
        <v>2040</v>
      </c>
      <c r="H2" s="1">
        <v>2045</v>
      </c>
      <c r="I2" s="1">
        <v>2050</v>
      </c>
      <c r="J2" s="1">
        <v>2055</v>
      </c>
      <c r="K2" s="1">
        <v>2060</v>
      </c>
      <c r="L2" s="1">
        <v>2065</v>
      </c>
      <c r="M2" s="1">
        <v>2070</v>
      </c>
      <c r="N2" s="1">
        <v>2075</v>
      </c>
      <c r="O2" s="1">
        <v>2080</v>
      </c>
      <c r="P2" s="1">
        <v>2085</v>
      </c>
      <c r="Q2" s="1">
        <v>2090</v>
      </c>
      <c r="R2" s="1">
        <v>2095</v>
      </c>
      <c r="S2" s="2">
        <v>2100</v>
      </c>
    </row>
    <row r="3" spans="2:19" x14ac:dyDescent="0.3">
      <c r="B3" s="10" t="s">
        <v>7</v>
      </c>
      <c r="C3" s="15">
        <v>224268</v>
      </c>
      <c r="D3" s="13" t="str">
        <f>IF('Istruzioni per l uso'!$F$6&gt;=Popolazione!D$2,ROUND((105/205)*(Fecondità!C22*(1-Mortalità!C3)+Migrazione!C3*(1-((2/3)*Mortalità!C3))),0),"-")</f>
        <v>-</v>
      </c>
      <c r="E3" s="13" t="str">
        <f>IF('Istruzioni per l uso'!$F$6&gt;=Popolazione!E$2,ROUND((105/205)*(Fecondità!D22*(1-Mortalità!D3)+Migrazione!D3*(1-((2/3)*Mortalità!D3))),0),"-")</f>
        <v>-</v>
      </c>
      <c r="F3" s="13" t="str">
        <f>IF('Istruzioni per l uso'!$F$6&gt;=Popolazione!F$2,ROUND((105/205)*(Fecondità!E22*(1-Mortalità!E3)+Migrazione!E3*(1-((2/3)*Mortalità!E3))),0),"-")</f>
        <v>-</v>
      </c>
      <c r="G3" s="13" t="str">
        <f>IF('Istruzioni per l uso'!$F$6&gt;=Popolazione!G$2,ROUND((105/205)*(Fecondità!F22*(1-Mortalità!F3)+Migrazione!F3*(1-((2/3)*Mortalità!F3))),0),"-")</f>
        <v>-</v>
      </c>
      <c r="H3" s="13" t="str">
        <f>IF('Istruzioni per l uso'!$F$6&gt;=Popolazione!H$2,ROUND((105/205)*(Fecondità!G22*(1-Mortalità!G3)+Migrazione!G3*(1-((2/3)*Mortalità!G3))),0),"-")</f>
        <v>-</v>
      </c>
      <c r="I3" s="13" t="str">
        <f>IF('Istruzioni per l uso'!$F$6&gt;=Popolazione!I$2,ROUND((105/205)*(Fecondità!H22*(1-Mortalità!H3)+Migrazione!H3*(1-((2/3)*Mortalità!H3))),0),"-")</f>
        <v>-</v>
      </c>
      <c r="J3" s="13" t="str">
        <f>IF('Istruzioni per l uso'!$F$6&gt;=Popolazione!J$2,ROUND((105/205)*(Fecondità!I22*(1-Mortalità!I3)+Migrazione!I3*(1-((2/3)*Mortalità!I3))),0),"-")</f>
        <v>-</v>
      </c>
      <c r="K3" s="13" t="str">
        <f>IF('Istruzioni per l uso'!$F$6&gt;=Popolazione!K$2,ROUND((105/205)*(Fecondità!J22*(1-Mortalità!J3)+Migrazione!J3*(1-((2/3)*Mortalità!J3))),0),"-")</f>
        <v>-</v>
      </c>
      <c r="L3" s="13" t="str">
        <f>IF('Istruzioni per l uso'!$F$6&gt;=Popolazione!L$2,ROUND((105/205)*(Fecondità!K22*(1-Mortalità!K3)+Migrazione!K3*(1-((2/3)*Mortalità!K3))),0),"-")</f>
        <v>-</v>
      </c>
      <c r="M3" s="13" t="str">
        <f>IF('Istruzioni per l uso'!$F$6&gt;=Popolazione!M$2,ROUND((105/205)*(Fecondità!L22*(1-Mortalità!L3)+Migrazione!L3*(1-((2/3)*Mortalità!L3))),0),"-")</f>
        <v>-</v>
      </c>
      <c r="N3" s="13" t="str">
        <f>IF('Istruzioni per l uso'!$F$6&gt;=Popolazione!N$2,ROUND((105/205)*(Fecondità!M22*(1-Mortalità!M3)+Migrazione!M3*(1-((2/3)*Mortalità!M3))),0),"-")</f>
        <v>-</v>
      </c>
      <c r="O3" s="13" t="str">
        <f>IF('Istruzioni per l uso'!$F$6&gt;=Popolazione!O$2,ROUND((105/205)*(Fecondità!N22*(1-Mortalità!N3)+Migrazione!N3*(1-((2/3)*Mortalità!N3))),0),"-")</f>
        <v>-</v>
      </c>
      <c r="P3" s="13" t="str">
        <f>IF('Istruzioni per l uso'!$F$6&gt;=Popolazione!P$2,ROUND((105/205)*(Fecondità!O22*(1-Mortalità!O3)+Migrazione!O3*(1-((2/3)*Mortalità!O3))),0),"-")</f>
        <v>-</v>
      </c>
      <c r="Q3" s="13" t="str">
        <f>IF('Istruzioni per l uso'!$F$6&gt;=Popolazione!Q$2,ROUND((105/205)*(Fecondità!P22*(1-Mortalità!P3)+Migrazione!P3*(1-((2/3)*Mortalità!P3))),0),"-")</f>
        <v>-</v>
      </c>
      <c r="R3" s="13" t="str">
        <f>IF('Istruzioni per l uso'!$F$6&gt;=Popolazione!R$2,ROUND((105/205)*(Fecondità!Q22*(1-Mortalità!Q3)+Migrazione!Q3*(1-((2/3)*Mortalità!Q3))),0),"-")</f>
        <v>-</v>
      </c>
      <c r="S3" s="13" t="str">
        <f>IF('Istruzioni per l uso'!$F$6&gt;=Popolazione!S$2,ROUND((105/205)*(Fecondità!R22*(1-Mortalità!R3)+Migrazione!R3*(1-((2/3)*Mortalità!R3))),0),"-")</f>
        <v>-</v>
      </c>
    </row>
    <row r="4" spans="2:19" x14ac:dyDescent="0.3">
      <c r="B4" s="11" t="s">
        <v>8</v>
      </c>
      <c r="C4" s="15">
        <v>226409</v>
      </c>
      <c r="D4" s="13" t="str">
        <f>IF('Istruzioni per l uso'!$F$6&gt;=Popolazione!D$2,ROUND(C3*(1-Mortalità!C4)+Migrazione!C4*(1-(Mortalità!C4/2)),0),"-")</f>
        <v>-</v>
      </c>
      <c r="E4" s="13" t="str">
        <f>IF('Istruzioni per l uso'!$F$6&gt;=Popolazione!E$2,ROUND(D3*(1-Mortalità!D4)+Migrazione!D4*(1-(Mortalità!D4/2)),0),"-")</f>
        <v>-</v>
      </c>
      <c r="F4" s="13" t="str">
        <f>IF('Istruzioni per l uso'!$F$6&gt;=Popolazione!F$2,ROUND(E3*(1-Mortalità!E4)+Migrazione!E4*(1-(Mortalità!E4/2)),0),"-")</f>
        <v>-</v>
      </c>
      <c r="G4" s="13" t="str">
        <f>IF('Istruzioni per l uso'!$F$6&gt;=Popolazione!G$2,ROUND(F3*(1-Mortalità!F4)+Migrazione!F4*(1-(Mortalità!F4/2)),0),"-")</f>
        <v>-</v>
      </c>
      <c r="H4" s="13" t="str">
        <f>IF('Istruzioni per l uso'!$F$6&gt;=Popolazione!H$2,ROUND(G3*(1-Mortalità!G4)+Migrazione!G4*(1-(Mortalità!G4/2)),0),"-")</f>
        <v>-</v>
      </c>
      <c r="I4" s="13" t="str">
        <f>IF('Istruzioni per l uso'!$F$6&gt;=Popolazione!I$2,ROUND(H3*(1-Mortalità!H4)+Migrazione!H4*(1-(Mortalità!H4/2)),0),"-")</f>
        <v>-</v>
      </c>
      <c r="J4" s="13" t="str">
        <f>IF('Istruzioni per l uso'!$F$6&gt;=Popolazione!J$2,ROUND(I3*(1-Mortalità!I4)+Migrazione!I4*(1-(Mortalità!I4/2)),0),"-")</f>
        <v>-</v>
      </c>
      <c r="K4" s="13" t="str">
        <f>IF('Istruzioni per l uso'!$F$6&gt;=Popolazione!K$2,ROUND(J3*(1-Mortalità!J4)+Migrazione!J4*(1-(Mortalità!J4/2)),0),"-")</f>
        <v>-</v>
      </c>
      <c r="L4" s="13" t="str">
        <f>IF('Istruzioni per l uso'!$F$6&gt;=Popolazione!L$2,ROUND(K3*(1-Mortalità!K4)+Migrazione!K4*(1-(Mortalità!K4/2)),0),"-")</f>
        <v>-</v>
      </c>
      <c r="M4" s="13" t="str">
        <f>IF('Istruzioni per l uso'!$F$6&gt;=Popolazione!M$2,ROUND(L3*(1-Mortalità!L4)+Migrazione!L4*(1-(Mortalità!L4/2)),0),"-")</f>
        <v>-</v>
      </c>
      <c r="N4" s="13" t="str">
        <f>IF('Istruzioni per l uso'!$F$6&gt;=Popolazione!N$2,ROUND(M3*(1-Mortalità!M4)+Migrazione!M4*(1-(Mortalità!M4/2)),0),"-")</f>
        <v>-</v>
      </c>
      <c r="O4" s="13" t="str">
        <f>IF('Istruzioni per l uso'!$F$6&gt;=Popolazione!O$2,ROUND(N3*(1-Mortalità!N4)+Migrazione!N4*(1-(Mortalità!N4/2)),0),"-")</f>
        <v>-</v>
      </c>
      <c r="P4" s="13" t="str">
        <f>IF('Istruzioni per l uso'!$F$6&gt;=Popolazione!P$2,ROUND(O3*(1-Mortalità!O4)+Migrazione!O4*(1-(Mortalità!O4/2)),0),"-")</f>
        <v>-</v>
      </c>
      <c r="Q4" s="13" t="str">
        <f>IF('Istruzioni per l uso'!$F$6&gt;=Popolazione!Q$2,ROUND(P3*(1-Mortalità!P4)+Migrazione!P4*(1-(Mortalità!P4/2)),0),"-")</f>
        <v>-</v>
      </c>
      <c r="R4" s="13" t="str">
        <f>IF('Istruzioni per l uso'!$F$6&gt;=Popolazione!R$2,ROUND(Q3*(1-Mortalità!Q4)+Migrazione!Q4*(1-(Mortalità!Q4/2)),0),"-")</f>
        <v>-</v>
      </c>
      <c r="S4" s="13" t="str">
        <f>IF('Istruzioni per l uso'!$F$6&gt;=Popolazione!S$2,ROUND(R3*(1-Mortalità!R4)+Migrazione!R4*(1-(Mortalità!R4/2)),0),"-")</f>
        <v>-</v>
      </c>
    </row>
    <row r="5" spans="2:19" x14ac:dyDescent="0.3">
      <c r="B5" s="12" t="s">
        <v>9</v>
      </c>
      <c r="C5" s="15">
        <v>220562</v>
      </c>
      <c r="D5" s="13" t="str">
        <f>IF('Istruzioni per l uso'!$F$6&gt;=Popolazione!D$2,ROUND(C4*(1-Mortalità!C5)+Migrazione!C5*(1-(Mortalità!C5/2)),0),"-")</f>
        <v>-</v>
      </c>
      <c r="E5" s="13" t="str">
        <f>IF('Istruzioni per l uso'!$F$6&gt;=Popolazione!E$2,ROUND(D4*(1-Mortalità!D5)+Migrazione!D5*(1-(Mortalità!D5/2)),0),"-")</f>
        <v>-</v>
      </c>
      <c r="F5" s="13" t="str">
        <f>IF('Istruzioni per l uso'!$F$6&gt;=Popolazione!F$2,ROUND(E4*(1-Mortalità!E5)+Migrazione!E5*(1-(Mortalità!E5/2)),0),"-")</f>
        <v>-</v>
      </c>
      <c r="G5" s="13" t="str">
        <f>IF('Istruzioni per l uso'!$F$6&gt;=Popolazione!G$2,ROUND(F4*(1-Mortalità!F5)+Migrazione!F5*(1-(Mortalità!F5/2)),0),"-")</f>
        <v>-</v>
      </c>
      <c r="H5" s="13" t="str">
        <f>IF('Istruzioni per l uso'!$F$6&gt;=Popolazione!H$2,ROUND(G4*(1-Mortalità!G5)+Migrazione!G5*(1-(Mortalità!G5/2)),0),"-")</f>
        <v>-</v>
      </c>
      <c r="I5" s="13" t="str">
        <f>IF('Istruzioni per l uso'!$F$6&gt;=Popolazione!I$2,ROUND(H4*(1-Mortalità!H5)+Migrazione!H5*(1-(Mortalità!H5/2)),0),"-")</f>
        <v>-</v>
      </c>
      <c r="J5" s="13" t="str">
        <f>IF('Istruzioni per l uso'!$F$6&gt;=Popolazione!J$2,ROUND(I4*(1-Mortalità!I5)+Migrazione!I5*(1-(Mortalità!I5/2)),0),"-")</f>
        <v>-</v>
      </c>
      <c r="K5" s="13" t="str">
        <f>IF('Istruzioni per l uso'!$F$6&gt;=Popolazione!K$2,ROUND(J4*(1-Mortalità!J5)+Migrazione!J5*(1-(Mortalità!J5/2)),0),"-")</f>
        <v>-</v>
      </c>
      <c r="L5" s="13" t="str">
        <f>IF('Istruzioni per l uso'!$F$6&gt;=Popolazione!L$2,ROUND(K4*(1-Mortalità!K5)+Migrazione!K5*(1-(Mortalità!K5/2)),0),"-")</f>
        <v>-</v>
      </c>
      <c r="M5" s="13" t="str">
        <f>IF('Istruzioni per l uso'!$F$6&gt;=Popolazione!M$2,ROUND(L4*(1-Mortalità!L5)+Migrazione!L5*(1-(Mortalità!L5/2)),0),"-")</f>
        <v>-</v>
      </c>
      <c r="N5" s="13" t="str">
        <f>IF('Istruzioni per l uso'!$F$6&gt;=Popolazione!N$2,ROUND(M4*(1-Mortalità!M5)+Migrazione!M5*(1-(Mortalità!M5/2)),0),"-")</f>
        <v>-</v>
      </c>
      <c r="O5" s="13" t="str">
        <f>IF('Istruzioni per l uso'!$F$6&gt;=Popolazione!O$2,ROUND(N4*(1-Mortalità!N5)+Migrazione!N5*(1-(Mortalità!N5/2)),0),"-")</f>
        <v>-</v>
      </c>
      <c r="P5" s="13" t="str">
        <f>IF('Istruzioni per l uso'!$F$6&gt;=Popolazione!P$2,ROUND(O4*(1-Mortalità!O5)+Migrazione!O5*(1-(Mortalità!O5/2)),0),"-")</f>
        <v>-</v>
      </c>
      <c r="Q5" s="13" t="str">
        <f>IF('Istruzioni per l uso'!$F$6&gt;=Popolazione!Q$2,ROUND(P4*(1-Mortalità!P5)+Migrazione!P5*(1-(Mortalità!P5/2)),0),"-")</f>
        <v>-</v>
      </c>
      <c r="R5" s="13" t="str">
        <f>IF('Istruzioni per l uso'!$F$6&gt;=Popolazione!R$2,ROUND(Q4*(1-Mortalità!Q5)+Migrazione!Q5*(1-(Mortalità!Q5/2)),0),"-")</f>
        <v>-</v>
      </c>
      <c r="S5" s="13" t="str">
        <f>IF('Istruzioni per l uso'!$F$6&gt;=Popolazione!S$2,ROUND(R4*(1-Mortalità!R5)+Migrazione!R5*(1-(Mortalità!R5/2)),0),"-")</f>
        <v>-</v>
      </c>
    </row>
    <row r="6" spans="2:19" x14ac:dyDescent="0.3">
      <c r="B6" s="4" t="s">
        <v>0</v>
      </c>
      <c r="C6" s="15">
        <v>216228</v>
      </c>
      <c r="D6" s="13" t="str">
        <f>IF('Istruzioni per l uso'!$F$6&gt;=Popolazione!D$2,ROUND(C5*(1-Mortalità!C6)+Migrazione!C6*(1-(Mortalità!C6/2)),0),"-")</f>
        <v>-</v>
      </c>
      <c r="E6" s="13" t="str">
        <f>IF('Istruzioni per l uso'!$F$6&gt;=Popolazione!E$2,ROUND(D5*(1-Mortalità!D6)+Migrazione!D6*(1-(Mortalità!D6/2)),0),"-")</f>
        <v>-</v>
      </c>
      <c r="F6" s="13" t="str">
        <f>IF('Istruzioni per l uso'!$F$6&gt;=Popolazione!F$2,ROUND(E5*(1-Mortalità!E6)+Migrazione!E6*(1-(Mortalità!E6/2)),0),"-")</f>
        <v>-</v>
      </c>
      <c r="G6" s="13" t="str">
        <f>IF('Istruzioni per l uso'!$F$6&gt;=Popolazione!G$2,ROUND(F5*(1-Mortalità!F6)+Migrazione!F6*(1-(Mortalità!F6/2)),0),"-")</f>
        <v>-</v>
      </c>
      <c r="H6" s="13" t="str">
        <f>IF('Istruzioni per l uso'!$F$6&gt;=Popolazione!H$2,ROUND(G5*(1-Mortalità!G6)+Migrazione!G6*(1-(Mortalità!G6/2)),0),"-")</f>
        <v>-</v>
      </c>
      <c r="I6" s="13" t="str">
        <f>IF('Istruzioni per l uso'!$F$6&gt;=Popolazione!I$2,ROUND(H5*(1-Mortalità!H6)+Migrazione!H6*(1-(Mortalità!H6/2)),0),"-")</f>
        <v>-</v>
      </c>
      <c r="J6" s="13" t="str">
        <f>IF('Istruzioni per l uso'!$F$6&gt;=Popolazione!J$2,ROUND(I5*(1-Mortalità!I6)+Migrazione!I6*(1-(Mortalità!I6/2)),0),"-")</f>
        <v>-</v>
      </c>
      <c r="K6" s="13" t="str">
        <f>IF('Istruzioni per l uso'!$F$6&gt;=Popolazione!K$2,ROUND(J5*(1-Mortalità!J6)+Migrazione!J6*(1-(Mortalità!J6/2)),0),"-")</f>
        <v>-</v>
      </c>
      <c r="L6" s="13" t="str">
        <f>IF('Istruzioni per l uso'!$F$6&gt;=Popolazione!L$2,ROUND(K5*(1-Mortalità!K6)+Migrazione!K6*(1-(Mortalità!K6/2)),0),"-")</f>
        <v>-</v>
      </c>
      <c r="M6" s="13" t="str">
        <f>IF('Istruzioni per l uso'!$F$6&gt;=Popolazione!M$2,ROUND(L5*(1-Mortalità!L6)+Migrazione!L6*(1-(Mortalità!L6/2)),0),"-")</f>
        <v>-</v>
      </c>
      <c r="N6" s="13" t="str">
        <f>IF('Istruzioni per l uso'!$F$6&gt;=Popolazione!N$2,ROUND(M5*(1-Mortalità!M6)+Migrazione!M6*(1-(Mortalità!M6/2)),0),"-")</f>
        <v>-</v>
      </c>
      <c r="O6" s="13" t="str">
        <f>IF('Istruzioni per l uso'!$F$6&gt;=Popolazione!O$2,ROUND(N5*(1-Mortalità!N6)+Migrazione!N6*(1-(Mortalità!N6/2)),0),"-")</f>
        <v>-</v>
      </c>
      <c r="P6" s="13" t="str">
        <f>IF('Istruzioni per l uso'!$F$6&gt;=Popolazione!P$2,ROUND(O5*(1-Mortalità!O6)+Migrazione!O6*(1-(Mortalità!O6/2)),0),"-")</f>
        <v>-</v>
      </c>
      <c r="Q6" s="13" t="str">
        <f>IF('Istruzioni per l uso'!$F$6&gt;=Popolazione!Q$2,ROUND(P5*(1-Mortalità!P6)+Migrazione!P6*(1-(Mortalità!P6/2)),0),"-")</f>
        <v>-</v>
      </c>
      <c r="R6" s="13" t="str">
        <f>IF('Istruzioni per l uso'!$F$6&gt;=Popolazione!R$2,ROUND(Q5*(1-Mortalità!Q6)+Migrazione!Q6*(1-(Mortalità!Q6/2)),0),"-")</f>
        <v>-</v>
      </c>
      <c r="S6" s="13" t="str">
        <f>IF('Istruzioni per l uso'!$F$6&gt;=Popolazione!S$2,ROUND(R5*(1-Mortalità!R6)+Migrazione!R6*(1-(Mortalità!R6/2)),0),"-")</f>
        <v>-</v>
      </c>
    </row>
    <row r="7" spans="2:19" x14ac:dyDescent="0.3">
      <c r="B7" s="4" t="s">
        <v>1</v>
      </c>
      <c r="C7" s="15">
        <v>247027</v>
      </c>
      <c r="D7" s="13" t="str">
        <f>IF('Istruzioni per l uso'!$F$6&gt;=Popolazione!D$2,ROUND(C6*(1-Mortalità!C7)+Migrazione!C7*(1-(Mortalità!C7/2)),0),"-")</f>
        <v>-</v>
      </c>
      <c r="E7" s="13" t="str">
        <f>IF('Istruzioni per l uso'!$F$6&gt;=Popolazione!E$2,ROUND(D6*(1-Mortalità!D7)+Migrazione!D7*(1-(Mortalità!D7/2)),0),"-")</f>
        <v>-</v>
      </c>
      <c r="F7" s="13" t="str">
        <f>IF('Istruzioni per l uso'!$F$6&gt;=Popolazione!F$2,ROUND(E6*(1-Mortalità!E7)+Migrazione!E7*(1-(Mortalità!E7/2)),0),"-")</f>
        <v>-</v>
      </c>
      <c r="G7" s="13" t="str">
        <f>IF('Istruzioni per l uso'!$F$6&gt;=Popolazione!G$2,ROUND(F6*(1-Mortalità!F7)+Migrazione!F7*(1-(Mortalità!F7/2)),0),"-")</f>
        <v>-</v>
      </c>
      <c r="H7" s="13" t="str">
        <f>IF('Istruzioni per l uso'!$F$6&gt;=Popolazione!H$2,ROUND(G6*(1-Mortalità!G7)+Migrazione!G7*(1-(Mortalità!G7/2)),0),"-")</f>
        <v>-</v>
      </c>
      <c r="I7" s="13" t="str">
        <f>IF('Istruzioni per l uso'!$F$6&gt;=Popolazione!I$2,ROUND(H6*(1-Mortalità!H7)+Migrazione!H7*(1-(Mortalità!H7/2)),0),"-")</f>
        <v>-</v>
      </c>
      <c r="J7" s="13" t="str">
        <f>IF('Istruzioni per l uso'!$F$6&gt;=Popolazione!J$2,ROUND(I6*(1-Mortalità!I7)+Migrazione!I7*(1-(Mortalità!I7/2)),0),"-")</f>
        <v>-</v>
      </c>
      <c r="K7" s="13" t="str">
        <f>IF('Istruzioni per l uso'!$F$6&gt;=Popolazione!K$2,ROUND(J6*(1-Mortalità!J7)+Migrazione!J7*(1-(Mortalità!J7/2)),0),"-")</f>
        <v>-</v>
      </c>
      <c r="L7" s="13" t="str">
        <f>IF('Istruzioni per l uso'!$F$6&gt;=Popolazione!L$2,ROUND(K6*(1-Mortalità!K7)+Migrazione!K7*(1-(Mortalità!K7/2)),0),"-")</f>
        <v>-</v>
      </c>
      <c r="M7" s="13" t="str">
        <f>IF('Istruzioni per l uso'!$F$6&gt;=Popolazione!M$2,ROUND(L6*(1-Mortalità!L7)+Migrazione!L7*(1-(Mortalità!L7/2)),0),"-")</f>
        <v>-</v>
      </c>
      <c r="N7" s="13" t="str">
        <f>IF('Istruzioni per l uso'!$F$6&gt;=Popolazione!N$2,ROUND(M6*(1-Mortalità!M7)+Migrazione!M7*(1-(Mortalità!M7/2)),0),"-")</f>
        <v>-</v>
      </c>
      <c r="O7" s="13" t="str">
        <f>IF('Istruzioni per l uso'!$F$6&gt;=Popolazione!O$2,ROUND(N6*(1-Mortalità!N7)+Migrazione!N7*(1-(Mortalità!N7/2)),0),"-")</f>
        <v>-</v>
      </c>
      <c r="P7" s="13" t="str">
        <f>IF('Istruzioni per l uso'!$F$6&gt;=Popolazione!P$2,ROUND(O6*(1-Mortalità!O7)+Migrazione!O7*(1-(Mortalità!O7/2)),0),"-")</f>
        <v>-</v>
      </c>
      <c r="Q7" s="13" t="str">
        <f>IF('Istruzioni per l uso'!$F$6&gt;=Popolazione!Q$2,ROUND(P6*(1-Mortalità!P7)+Migrazione!P7*(1-(Mortalità!P7/2)),0),"-")</f>
        <v>-</v>
      </c>
      <c r="R7" s="13" t="str">
        <f>IF('Istruzioni per l uso'!$F$6&gt;=Popolazione!R$2,ROUND(Q6*(1-Mortalità!Q7)+Migrazione!Q7*(1-(Mortalità!Q7/2)),0),"-")</f>
        <v>-</v>
      </c>
      <c r="S7" s="13" t="str">
        <f>IF('Istruzioni per l uso'!$F$6&gt;=Popolazione!S$2,ROUND(R6*(1-Mortalità!R7)+Migrazione!R7*(1-(Mortalità!R7/2)),0),"-")</f>
        <v>-</v>
      </c>
    </row>
    <row r="8" spans="2:19" x14ac:dyDescent="0.3">
      <c r="B8" s="4" t="s">
        <v>2</v>
      </c>
      <c r="C8" s="15">
        <v>284900</v>
      </c>
      <c r="D8" s="13" t="str">
        <f>IF('Istruzioni per l uso'!$F$6&gt;=Popolazione!D$2,ROUND(C7*(1-Mortalità!C8)+Migrazione!C8*(1-(Mortalità!C8/2)),0),"-")</f>
        <v>-</v>
      </c>
      <c r="E8" s="13" t="str">
        <f>IF('Istruzioni per l uso'!$F$6&gt;=Popolazione!E$2,ROUND(D7*(1-Mortalità!D8)+Migrazione!D8*(1-(Mortalità!D8/2)),0),"-")</f>
        <v>-</v>
      </c>
      <c r="F8" s="13" t="str">
        <f>IF('Istruzioni per l uso'!$F$6&gt;=Popolazione!F$2,ROUND(E7*(1-Mortalità!E8)+Migrazione!E8*(1-(Mortalità!E8/2)),0),"-")</f>
        <v>-</v>
      </c>
      <c r="G8" s="13" t="str">
        <f>IF('Istruzioni per l uso'!$F$6&gt;=Popolazione!G$2,ROUND(F7*(1-Mortalità!F8)+Migrazione!F8*(1-(Mortalità!F8/2)),0),"-")</f>
        <v>-</v>
      </c>
      <c r="H8" s="13" t="str">
        <f>IF('Istruzioni per l uso'!$F$6&gt;=Popolazione!H$2,ROUND(G7*(1-Mortalità!G8)+Migrazione!G8*(1-(Mortalità!G8/2)),0),"-")</f>
        <v>-</v>
      </c>
      <c r="I8" s="13" t="str">
        <f>IF('Istruzioni per l uso'!$F$6&gt;=Popolazione!I$2,ROUND(H7*(1-Mortalità!H8)+Migrazione!H8*(1-(Mortalità!H8/2)),0),"-")</f>
        <v>-</v>
      </c>
      <c r="J8" s="13" t="str">
        <f>IF('Istruzioni per l uso'!$F$6&gt;=Popolazione!J$2,ROUND(I7*(1-Mortalità!I8)+Migrazione!I8*(1-(Mortalità!I8/2)),0),"-")</f>
        <v>-</v>
      </c>
      <c r="K8" s="13" t="str">
        <f>IF('Istruzioni per l uso'!$F$6&gt;=Popolazione!K$2,ROUND(J7*(1-Mortalità!J8)+Migrazione!J8*(1-(Mortalità!J8/2)),0),"-")</f>
        <v>-</v>
      </c>
      <c r="L8" s="13" t="str">
        <f>IF('Istruzioni per l uso'!$F$6&gt;=Popolazione!L$2,ROUND(K7*(1-Mortalità!K8)+Migrazione!K8*(1-(Mortalità!K8/2)),0),"-")</f>
        <v>-</v>
      </c>
      <c r="M8" s="13" t="str">
        <f>IF('Istruzioni per l uso'!$F$6&gt;=Popolazione!M$2,ROUND(L7*(1-Mortalità!L8)+Migrazione!L8*(1-(Mortalità!L8/2)),0),"-")</f>
        <v>-</v>
      </c>
      <c r="N8" s="13" t="str">
        <f>IF('Istruzioni per l uso'!$F$6&gt;=Popolazione!N$2,ROUND(M7*(1-Mortalità!M8)+Migrazione!M8*(1-(Mortalità!M8/2)),0),"-")</f>
        <v>-</v>
      </c>
      <c r="O8" s="13" t="str">
        <f>IF('Istruzioni per l uso'!$F$6&gt;=Popolazione!O$2,ROUND(N7*(1-Mortalità!N8)+Migrazione!N8*(1-(Mortalità!N8/2)),0),"-")</f>
        <v>-</v>
      </c>
      <c r="P8" s="13" t="str">
        <f>IF('Istruzioni per l uso'!$F$6&gt;=Popolazione!P$2,ROUND(O7*(1-Mortalità!O8)+Migrazione!O8*(1-(Mortalità!O8/2)),0),"-")</f>
        <v>-</v>
      </c>
      <c r="Q8" s="13" t="str">
        <f>IF('Istruzioni per l uso'!$F$6&gt;=Popolazione!Q$2,ROUND(P7*(1-Mortalità!P8)+Migrazione!P8*(1-(Mortalità!P8/2)),0),"-")</f>
        <v>-</v>
      </c>
      <c r="R8" s="13" t="str">
        <f>IF('Istruzioni per l uso'!$F$6&gt;=Popolazione!R$2,ROUND(Q7*(1-Mortalità!Q8)+Migrazione!Q8*(1-(Mortalità!Q8/2)),0),"-")</f>
        <v>-</v>
      </c>
      <c r="S8" s="13" t="str">
        <f>IF('Istruzioni per l uso'!$F$6&gt;=Popolazione!S$2,ROUND(R7*(1-Mortalità!R8)+Migrazione!R8*(1-(Mortalità!R8/2)),0),"-")</f>
        <v>-</v>
      </c>
    </row>
    <row r="9" spans="2:19" x14ac:dyDescent="0.3">
      <c r="B9" s="4" t="s">
        <v>3</v>
      </c>
      <c r="C9" s="15">
        <v>313683</v>
      </c>
      <c r="D9" s="13" t="str">
        <f>IF('Istruzioni per l uso'!$F$6&gt;=Popolazione!D$2,ROUND(C8*(1-Mortalità!C9)+Migrazione!C9*(1-(Mortalità!C9/2)),0),"-")</f>
        <v>-</v>
      </c>
      <c r="E9" s="13" t="str">
        <f>IF('Istruzioni per l uso'!$F$6&gt;=Popolazione!E$2,ROUND(D8*(1-Mortalità!D9)+Migrazione!D9*(1-(Mortalità!D9/2)),0),"-")</f>
        <v>-</v>
      </c>
      <c r="F9" s="13" t="str">
        <f>IF('Istruzioni per l uso'!$F$6&gt;=Popolazione!F$2,ROUND(E8*(1-Mortalità!E9)+Migrazione!E9*(1-(Mortalità!E9/2)),0),"-")</f>
        <v>-</v>
      </c>
      <c r="G9" s="13" t="str">
        <f>IF('Istruzioni per l uso'!$F$6&gt;=Popolazione!G$2,ROUND(F8*(1-Mortalità!F9)+Migrazione!F9*(1-(Mortalità!F9/2)),0),"-")</f>
        <v>-</v>
      </c>
      <c r="H9" s="13" t="str">
        <f>IF('Istruzioni per l uso'!$F$6&gt;=Popolazione!H$2,ROUND(G8*(1-Mortalità!G9)+Migrazione!G9*(1-(Mortalità!G9/2)),0),"-")</f>
        <v>-</v>
      </c>
      <c r="I9" s="13" t="str">
        <f>IF('Istruzioni per l uso'!$F$6&gt;=Popolazione!I$2,ROUND(H8*(1-Mortalità!H9)+Migrazione!H9*(1-(Mortalità!H9/2)),0),"-")</f>
        <v>-</v>
      </c>
      <c r="J9" s="13" t="str">
        <f>IF('Istruzioni per l uso'!$F$6&gt;=Popolazione!J$2,ROUND(I8*(1-Mortalità!I9)+Migrazione!I9*(1-(Mortalità!I9/2)),0),"-")</f>
        <v>-</v>
      </c>
      <c r="K9" s="13" t="str">
        <f>IF('Istruzioni per l uso'!$F$6&gt;=Popolazione!K$2,ROUND(J8*(1-Mortalità!J9)+Migrazione!J9*(1-(Mortalità!J9/2)),0),"-")</f>
        <v>-</v>
      </c>
      <c r="L9" s="13" t="str">
        <f>IF('Istruzioni per l uso'!$F$6&gt;=Popolazione!L$2,ROUND(K8*(1-Mortalità!K9)+Migrazione!K9*(1-(Mortalità!K9/2)),0),"-")</f>
        <v>-</v>
      </c>
      <c r="M9" s="13" t="str">
        <f>IF('Istruzioni per l uso'!$F$6&gt;=Popolazione!M$2,ROUND(L8*(1-Mortalità!L9)+Migrazione!L9*(1-(Mortalità!L9/2)),0),"-")</f>
        <v>-</v>
      </c>
      <c r="N9" s="13" t="str">
        <f>IF('Istruzioni per l uso'!$F$6&gt;=Popolazione!N$2,ROUND(M8*(1-Mortalità!M9)+Migrazione!M9*(1-(Mortalità!M9/2)),0),"-")</f>
        <v>-</v>
      </c>
      <c r="O9" s="13" t="str">
        <f>IF('Istruzioni per l uso'!$F$6&gt;=Popolazione!O$2,ROUND(N8*(1-Mortalità!N9)+Migrazione!N9*(1-(Mortalità!N9/2)),0),"-")</f>
        <v>-</v>
      </c>
      <c r="P9" s="13" t="str">
        <f>IF('Istruzioni per l uso'!$F$6&gt;=Popolazione!P$2,ROUND(O8*(1-Mortalità!O9)+Migrazione!O9*(1-(Mortalità!O9/2)),0),"-")</f>
        <v>-</v>
      </c>
      <c r="Q9" s="13" t="str">
        <f>IF('Istruzioni per l uso'!$F$6&gt;=Popolazione!Q$2,ROUND(P8*(1-Mortalità!P9)+Migrazione!P9*(1-(Mortalità!P9/2)),0),"-")</f>
        <v>-</v>
      </c>
      <c r="R9" s="13" t="str">
        <f>IF('Istruzioni per l uso'!$F$6&gt;=Popolazione!R$2,ROUND(Q8*(1-Mortalità!Q9)+Migrazione!Q9*(1-(Mortalità!Q9/2)),0),"-")</f>
        <v>-</v>
      </c>
      <c r="S9" s="13" t="str">
        <f>IF('Istruzioni per l uso'!$F$6&gt;=Popolazione!S$2,ROUND(R8*(1-Mortalità!R9)+Migrazione!R9*(1-(Mortalità!R9/2)),0),"-")</f>
        <v>-</v>
      </c>
    </row>
    <row r="10" spans="2:19" x14ac:dyDescent="0.3">
      <c r="B10" s="4" t="s">
        <v>4</v>
      </c>
      <c r="C10" s="15">
        <v>314591</v>
      </c>
      <c r="D10" s="13" t="str">
        <f>IF('Istruzioni per l uso'!$F$6&gt;=Popolazione!D$2,ROUND(C9*(1-Mortalità!C10)+Migrazione!C10*(1-(Mortalità!C10/2)),0),"-")</f>
        <v>-</v>
      </c>
      <c r="E10" s="13" t="str">
        <f>IF('Istruzioni per l uso'!$F$6&gt;=Popolazione!E$2,ROUND(D9*(1-Mortalità!D10)+Migrazione!D10*(1-(Mortalità!D10/2)),0),"-")</f>
        <v>-</v>
      </c>
      <c r="F10" s="13" t="str">
        <f>IF('Istruzioni per l uso'!$F$6&gt;=Popolazione!F$2,ROUND(E9*(1-Mortalità!E10)+Migrazione!E10*(1-(Mortalità!E10/2)),0),"-")</f>
        <v>-</v>
      </c>
      <c r="G10" s="13" t="str">
        <f>IF('Istruzioni per l uso'!$F$6&gt;=Popolazione!G$2,ROUND(F9*(1-Mortalità!F10)+Migrazione!F10*(1-(Mortalità!F10/2)),0),"-")</f>
        <v>-</v>
      </c>
      <c r="H10" s="13" t="str">
        <f>IF('Istruzioni per l uso'!$F$6&gt;=Popolazione!H$2,ROUND(G9*(1-Mortalità!G10)+Migrazione!G10*(1-(Mortalità!G10/2)),0),"-")</f>
        <v>-</v>
      </c>
      <c r="I10" s="13" t="str">
        <f>IF('Istruzioni per l uso'!$F$6&gt;=Popolazione!I$2,ROUND(H9*(1-Mortalità!H10)+Migrazione!H10*(1-(Mortalità!H10/2)),0),"-")</f>
        <v>-</v>
      </c>
      <c r="J10" s="13" t="str">
        <f>IF('Istruzioni per l uso'!$F$6&gt;=Popolazione!J$2,ROUND(I9*(1-Mortalità!I10)+Migrazione!I10*(1-(Mortalità!I10/2)),0),"-")</f>
        <v>-</v>
      </c>
      <c r="K10" s="13" t="str">
        <f>IF('Istruzioni per l uso'!$F$6&gt;=Popolazione!K$2,ROUND(J9*(1-Mortalità!J10)+Migrazione!J10*(1-(Mortalità!J10/2)),0),"-")</f>
        <v>-</v>
      </c>
      <c r="L10" s="13" t="str">
        <f>IF('Istruzioni per l uso'!$F$6&gt;=Popolazione!L$2,ROUND(K9*(1-Mortalità!K10)+Migrazione!K10*(1-(Mortalità!K10/2)),0),"-")</f>
        <v>-</v>
      </c>
      <c r="M10" s="13" t="str">
        <f>IF('Istruzioni per l uso'!$F$6&gt;=Popolazione!M$2,ROUND(L9*(1-Mortalità!L10)+Migrazione!L10*(1-(Mortalità!L10/2)),0),"-")</f>
        <v>-</v>
      </c>
      <c r="N10" s="13" t="str">
        <f>IF('Istruzioni per l uso'!$F$6&gt;=Popolazione!N$2,ROUND(M9*(1-Mortalità!M10)+Migrazione!M10*(1-(Mortalità!M10/2)),0),"-")</f>
        <v>-</v>
      </c>
      <c r="O10" s="13" t="str">
        <f>IF('Istruzioni per l uso'!$F$6&gt;=Popolazione!O$2,ROUND(N9*(1-Mortalità!N10)+Migrazione!N10*(1-(Mortalità!N10/2)),0),"-")</f>
        <v>-</v>
      </c>
      <c r="P10" s="13" t="str">
        <f>IF('Istruzioni per l uso'!$F$6&gt;=Popolazione!P$2,ROUND(O9*(1-Mortalità!O10)+Migrazione!O10*(1-(Mortalità!O10/2)),0),"-")</f>
        <v>-</v>
      </c>
      <c r="Q10" s="13" t="str">
        <f>IF('Istruzioni per l uso'!$F$6&gt;=Popolazione!Q$2,ROUND(P9*(1-Mortalità!P10)+Migrazione!P10*(1-(Mortalità!P10/2)),0),"-")</f>
        <v>-</v>
      </c>
      <c r="R10" s="13" t="str">
        <f>IF('Istruzioni per l uso'!$F$6&gt;=Popolazione!R$2,ROUND(Q9*(1-Mortalità!Q10)+Migrazione!Q10*(1-(Mortalità!Q10/2)),0),"-")</f>
        <v>-</v>
      </c>
      <c r="S10" s="13" t="str">
        <f>IF('Istruzioni per l uso'!$F$6&gt;=Popolazione!S$2,ROUND(R9*(1-Mortalità!R10)+Migrazione!R10*(1-(Mortalità!R10/2)),0),"-")</f>
        <v>-</v>
      </c>
    </row>
    <row r="11" spans="2:19" x14ac:dyDescent="0.3">
      <c r="B11" s="4" t="s">
        <v>5</v>
      </c>
      <c r="C11" s="15">
        <v>301811</v>
      </c>
      <c r="D11" s="13" t="str">
        <f>IF('Istruzioni per l uso'!$F$6&gt;=Popolazione!D$2,ROUND(C10*(1-Mortalità!C11)+Migrazione!C11*(1-(Mortalità!C11/2)),0),"-")</f>
        <v>-</v>
      </c>
      <c r="E11" s="13" t="str">
        <f>IF('Istruzioni per l uso'!$F$6&gt;=Popolazione!E$2,ROUND(D10*(1-Mortalità!D11)+Migrazione!D11*(1-(Mortalità!D11/2)),0),"-")</f>
        <v>-</v>
      </c>
      <c r="F11" s="13" t="str">
        <f>IF('Istruzioni per l uso'!$F$6&gt;=Popolazione!F$2,ROUND(E10*(1-Mortalità!E11)+Migrazione!E11*(1-(Mortalità!E11/2)),0),"-")</f>
        <v>-</v>
      </c>
      <c r="G11" s="13" t="str">
        <f>IF('Istruzioni per l uso'!$F$6&gt;=Popolazione!G$2,ROUND(F10*(1-Mortalità!F11)+Migrazione!F11*(1-(Mortalità!F11/2)),0),"-")</f>
        <v>-</v>
      </c>
      <c r="H11" s="13" t="str">
        <f>IF('Istruzioni per l uso'!$F$6&gt;=Popolazione!H$2,ROUND(G10*(1-Mortalità!G11)+Migrazione!G11*(1-(Mortalità!G11/2)),0),"-")</f>
        <v>-</v>
      </c>
      <c r="I11" s="13" t="str">
        <f>IF('Istruzioni per l uso'!$F$6&gt;=Popolazione!I$2,ROUND(H10*(1-Mortalità!H11)+Migrazione!H11*(1-(Mortalità!H11/2)),0),"-")</f>
        <v>-</v>
      </c>
      <c r="J11" s="13" t="str">
        <f>IF('Istruzioni per l uso'!$F$6&gt;=Popolazione!J$2,ROUND(I10*(1-Mortalità!I11)+Migrazione!I11*(1-(Mortalità!I11/2)),0),"-")</f>
        <v>-</v>
      </c>
      <c r="K11" s="13" t="str">
        <f>IF('Istruzioni per l uso'!$F$6&gt;=Popolazione!K$2,ROUND(J10*(1-Mortalità!J11)+Migrazione!J11*(1-(Mortalità!J11/2)),0),"-")</f>
        <v>-</v>
      </c>
      <c r="L11" s="13" t="str">
        <f>IF('Istruzioni per l uso'!$F$6&gt;=Popolazione!L$2,ROUND(K10*(1-Mortalità!K11)+Migrazione!K11*(1-(Mortalità!K11/2)),0),"-")</f>
        <v>-</v>
      </c>
      <c r="M11" s="13" t="str">
        <f>IF('Istruzioni per l uso'!$F$6&gt;=Popolazione!M$2,ROUND(L10*(1-Mortalità!L11)+Migrazione!L11*(1-(Mortalità!L11/2)),0),"-")</f>
        <v>-</v>
      </c>
      <c r="N11" s="13" t="str">
        <f>IF('Istruzioni per l uso'!$F$6&gt;=Popolazione!N$2,ROUND(M10*(1-Mortalità!M11)+Migrazione!M11*(1-(Mortalità!M11/2)),0),"-")</f>
        <v>-</v>
      </c>
      <c r="O11" s="13" t="str">
        <f>IF('Istruzioni per l uso'!$F$6&gt;=Popolazione!O$2,ROUND(N10*(1-Mortalità!N11)+Migrazione!N11*(1-(Mortalità!N11/2)),0),"-")</f>
        <v>-</v>
      </c>
      <c r="P11" s="13" t="str">
        <f>IF('Istruzioni per l uso'!$F$6&gt;=Popolazione!P$2,ROUND(O10*(1-Mortalità!O11)+Migrazione!O11*(1-(Mortalità!O11/2)),0),"-")</f>
        <v>-</v>
      </c>
      <c r="Q11" s="13" t="str">
        <f>IF('Istruzioni per l uso'!$F$6&gt;=Popolazione!Q$2,ROUND(P10*(1-Mortalità!P11)+Migrazione!P11*(1-(Mortalità!P11/2)),0),"-")</f>
        <v>-</v>
      </c>
      <c r="R11" s="13" t="str">
        <f>IF('Istruzioni per l uso'!$F$6&gt;=Popolazione!R$2,ROUND(Q10*(1-Mortalità!Q11)+Migrazione!Q11*(1-(Mortalità!Q11/2)),0),"-")</f>
        <v>-</v>
      </c>
      <c r="S11" s="13" t="str">
        <f>IF('Istruzioni per l uso'!$F$6&gt;=Popolazione!S$2,ROUND(R10*(1-Mortalità!R11)+Migrazione!R11*(1-(Mortalità!R11/2)),0),"-")</f>
        <v>-</v>
      </c>
    </row>
    <row r="12" spans="2:19" x14ac:dyDescent="0.3">
      <c r="B12" s="4" t="s">
        <v>6</v>
      </c>
      <c r="C12" s="15">
        <v>302514</v>
      </c>
      <c r="D12" s="13" t="str">
        <f>IF('Istruzioni per l uso'!$F$6&gt;=Popolazione!D$2,ROUND(C11*(1-Mortalità!C12)+Migrazione!C12*(1-(Mortalità!C12/2)),0),"-")</f>
        <v>-</v>
      </c>
      <c r="E12" s="13" t="str">
        <f>IF('Istruzioni per l uso'!$F$6&gt;=Popolazione!E$2,ROUND(D11*(1-Mortalità!D12)+Migrazione!D12*(1-(Mortalità!D12/2)),0),"-")</f>
        <v>-</v>
      </c>
      <c r="F12" s="13" t="str">
        <f>IF('Istruzioni per l uso'!$F$6&gt;=Popolazione!F$2,ROUND(E11*(1-Mortalità!E12)+Migrazione!E12*(1-(Mortalità!E12/2)),0),"-")</f>
        <v>-</v>
      </c>
      <c r="G12" s="13" t="str">
        <f>IF('Istruzioni per l uso'!$F$6&gt;=Popolazione!G$2,ROUND(F11*(1-Mortalità!F12)+Migrazione!F12*(1-(Mortalità!F12/2)),0),"-")</f>
        <v>-</v>
      </c>
      <c r="H12" s="13" t="str">
        <f>IF('Istruzioni per l uso'!$F$6&gt;=Popolazione!H$2,ROUND(G11*(1-Mortalità!G12)+Migrazione!G12*(1-(Mortalità!G12/2)),0),"-")</f>
        <v>-</v>
      </c>
      <c r="I12" s="13" t="str">
        <f>IF('Istruzioni per l uso'!$F$6&gt;=Popolazione!I$2,ROUND(H11*(1-Mortalità!H12)+Migrazione!H12*(1-(Mortalità!H12/2)),0),"-")</f>
        <v>-</v>
      </c>
      <c r="J12" s="13" t="str">
        <f>IF('Istruzioni per l uso'!$F$6&gt;=Popolazione!J$2,ROUND(I11*(1-Mortalità!I12)+Migrazione!I12*(1-(Mortalità!I12/2)),0),"-")</f>
        <v>-</v>
      </c>
      <c r="K12" s="13" t="str">
        <f>IF('Istruzioni per l uso'!$F$6&gt;=Popolazione!K$2,ROUND(J11*(1-Mortalità!J12)+Migrazione!J12*(1-(Mortalità!J12/2)),0),"-")</f>
        <v>-</v>
      </c>
      <c r="L12" s="13" t="str">
        <f>IF('Istruzioni per l uso'!$F$6&gt;=Popolazione!L$2,ROUND(K11*(1-Mortalità!K12)+Migrazione!K12*(1-(Mortalità!K12/2)),0),"-")</f>
        <v>-</v>
      </c>
      <c r="M12" s="13" t="str">
        <f>IF('Istruzioni per l uso'!$F$6&gt;=Popolazione!M$2,ROUND(L11*(1-Mortalità!L12)+Migrazione!L12*(1-(Mortalità!L12/2)),0),"-")</f>
        <v>-</v>
      </c>
      <c r="N12" s="13" t="str">
        <f>IF('Istruzioni per l uso'!$F$6&gt;=Popolazione!N$2,ROUND(M11*(1-Mortalità!M12)+Migrazione!M12*(1-(Mortalità!M12/2)),0),"-")</f>
        <v>-</v>
      </c>
      <c r="O12" s="13" t="str">
        <f>IF('Istruzioni per l uso'!$F$6&gt;=Popolazione!O$2,ROUND(N11*(1-Mortalità!N12)+Migrazione!N12*(1-(Mortalità!N12/2)),0),"-")</f>
        <v>-</v>
      </c>
      <c r="P12" s="13" t="str">
        <f>IF('Istruzioni per l uso'!$F$6&gt;=Popolazione!P$2,ROUND(O11*(1-Mortalità!O12)+Migrazione!O12*(1-(Mortalità!O12/2)),0),"-")</f>
        <v>-</v>
      </c>
      <c r="Q12" s="13" t="str">
        <f>IF('Istruzioni per l uso'!$F$6&gt;=Popolazione!Q$2,ROUND(P11*(1-Mortalità!P12)+Migrazione!P12*(1-(Mortalità!P12/2)),0),"-")</f>
        <v>-</v>
      </c>
      <c r="R12" s="13" t="str">
        <f>IF('Istruzioni per l uso'!$F$6&gt;=Popolazione!R$2,ROUND(Q11*(1-Mortalità!Q12)+Migrazione!Q12*(1-(Mortalità!Q12/2)),0),"-")</f>
        <v>-</v>
      </c>
      <c r="S12" s="13" t="str">
        <f>IF('Istruzioni per l uso'!$F$6&gt;=Popolazione!S$2,ROUND(R11*(1-Mortalità!R12)+Migrazione!R12*(1-(Mortalità!R12/2)),0),"-")</f>
        <v>-</v>
      </c>
    </row>
    <row r="13" spans="2:19" x14ac:dyDescent="0.3">
      <c r="B13" s="4" t="s">
        <v>10</v>
      </c>
      <c r="C13" s="15">
        <v>328949</v>
      </c>
      <c r="D13" s="13" t="str">
        <f>IF('Istruzioni per l uso'!$F$6&gt;=Popolazione!D$2,ROUND(C12*(1-Mortalità!C13)+Migrazione!C13*(1-(Mortalità!C13/2)),0),"-")</f>
        <v>-</v>
      </c>
      <c r="E13" s="13" t="str">
        <f>IF('Istruzioni per l uso'!$F$6&gt;=Popolazione!E$2,ROUND(D12*(1-Mortalità!D13)+Migrazione!D13*(1-(Mortalità!D13/2)),0),"-")</f>
        <v>-</v>
      </c>
      <c r="F13" s="13" t="str">
        <f>IF('Istruzioni per l uso'!$F$6&gt;=Popolazione!F$2,ROUND(E12*(1-Mortalità!E13)+Migrazione!E13*(1-(Mortalità!E13/2)),0),"-")</f>
        <v>-</v>
      </c>
      <c r="G13" s="13" t="str">
        <f>IF('Istruzioni per l uso'!$F$6&gt;=Popolazione!G$2,ROUND(F12*(1-Mortalità!F13)+Migrazione!F13*(1-(Mortalità!F13/2)),0),"-")</f>
        <v>-</v>
      </c>
      <c r="H13" s="13" t="str">
        <f>IF('Istruzioni per l uso'!$F$6&gt;=Popolazione!H$2,ROUND(G12*(1-Mortalità!G13)+Migrazione!G13*(1-(Mortalità!G13/2)),0),"-")</f>
        <v>-</v>
      </c>
      <c r="I13" s="13" t="str">
        <f>IF('Istruzioni per l uso'!$F$6&gt;=Popolazione!I$2,ROUND(H12*(1-Mortalità!H13)+Migrazione!H13*(1-(Mortalità!H13/2)),0),"-")</f>
        <v>-</v>
      </c>
      <c r="J13" s="13" t="str">
        <f>IF('Istruzioni per l uso'!$F$6&gt;=Popolazione!J$2,ROUND(I12*(1-Mortalità!I13)+Migrazione!I13*(1-(Mortalità!I13/2)),0),"-")</f>
        <v>-</v>
      </c>
      <c r="K13" s="13" t="str">
        <f>IF('Istruzioni per l uso'!$F$6&gt;=Popolazione!K$2,ROUND(J12*(1-Mortalità!J13)+Migrazione!J13*(1-(Mortalità!J13/2)),0),"-")</f>
        <v>-</v>
      </c>
      <c r="L13" s="13" t="str">
        <f>IF('Istruzioni per l uso'!$F$6&gt;=Popolazione!L$2,ROUND(K12*(1-Mortalità!K13)+Migrazione!K13*(1-(Mortalità!K13/2)),0),"-")</f>
        <v>-</v>
      </c>
      <c r="M13" s="13" t="str">
        <f>IF('Istruzioni per l uso'!$F$6&gt;=Popolazione!M$2,ROUND(L12*(1-Mortalità!L13)+Migrazione!L13*(1-(Mortalità!L13/2)),0),"-")</f>
        <v>-</v>
      </c>
      <c r="N13" s="13" t="str">
        <f>IF('Istruzioni per l uso'!$F$6&gt;=Popolazione!N$2,ROUND(M12*(1-Mortalità!M13)+Migrazione!M13*(1-(Mortalità!M13/2)),0),"-")</f>
        <v>-</v>
      </c>
      <c r="O13" s="13" t="str">
        <f>IF('Istruzioni per l uso'!$F$6&gt;=Popolazione!O$2,ROUND(N12*(1-Mortalità!N13)+Migrazione!N13*(1-(Mortalità!N13/2)),0),"-")</f>
        <v>-</v>
      </c>
      <c r="P13" s="13" t="str">
        <f>IF('Istruzioni per l uso'!$F$6&gt;=Popolazione!P$2,ROUND(O12*(1-Mortalità!O13)+Migrazione!O13*(1-(Mortalità!O13/2)),0),"-")</f>
        <v>-</v>
      </c>
      <c r="Q13" s="13" t="str">
        <f>IF('Istruzioni per l uso'!$F$6&gt;=Popolazione!Q$2,ROUND(P12*(1-Mortalità!P13)+Migrazione!P13*(1-(Mortalità!P13/2)),0),"-")</f>
        <v>-</v>
      </c>
      <c r="R13" s="13" t="str">
        <f>IF('Istruzioni per l uso'!$F$6&gt;=Popolazione!R$2,ROUND(Q12*(1-Mortalità!Q13)+Migrazione!Q13*(1-(Mortalità!Q13/2)),0),"-")</f>
        <v>-</v>
      </c>
      <c r="S13" s="13" t="str">
        <f>IF('Istruzioni per l uso'!$F$6&gt;=Popolazione!S$2,ROUND(R12*(1-Mortalità!R13)+Migrazione!R13*(1-(Mortalità!R13/2)),0),"-")</f>
        <v>-</v>
      </c>
    </row>
    <row r="14" spans="2:19" x14ac:dyDescent="0.3">
      <c r="B14" s="4" t="s">
        <v>11</v>
      </c>
      <c r="C14" s="15">
        <v>325419</v>
      </c>
      <c r="D14" s="13" t="str">
        <f>IF('Istruzioni per l uso'!$F$6&gt;=Popolazione!D$2,ROUND(C13*(1-Mortalità!C14)+Migrazione!C14*(1-(Mortalità!C14/2)),0),"-")</f>
        <v>-</v>
      </c>
      <c r="E14" s="13" t="str">
        <f>IF('Istruzioni per l uso'!$F$6&gt;=Popolazione!E$2,ROUND(D13*(1-Mortalità!D14)+Migrazione!D14*(1-(Mortalità!D14/2)),0),"-")</f>
        <v>-</v>
      </c>
      <c r="F14" s="13" t="str">
        <f>IF('Istruzioni per l uso'!$F$6&gt;=Popolazione!F$2,ROUND(E13*(1-Mortalità!E14)+Migrazione!E14*(1-(Mortalità!E14/2)),0),"-")</f>
        <v>-</v>
      </c>
      <c r="G14" s="13" t="str">
        <f>IF('Istruzioni per l uso'!$F$6&gt;=Popolazione!G$2,ROUND(F13*(1-Mortalità!F14)+Migrazione!F14*(1-(Mortalità!F14/2)),0),"-")</f>
        <v>-</v>
      </c>
      <c r="H14" s="13" t="str">
        <f>IF('Istruzioni per l uso'!$F$6&gt;=Popolazione!H$2,ROUND(G13*(1-Mortalità!G14)+Migrazione!G14*(1-(Mortalità!G14/2)),0),"-")</f>
        <v>-</v>
      </c>
      <c r="I14" s="13" t="str">
        <f>IF('Istruzioni per l uso'!$F$6&gt;=Popolazione!I$2,ROUND(H13*(1-Mortalità!H14)+Migrazione!H14*(1-(Mortalità!H14/2)),0),"-")</f>
        <v>-</v>
      </c>
      <c r="J14" s="13" t="str">
        <f>IF('Istruzioni per l uso'!$F$6&gt;=Popolazione!J$2,ROUND(I13*(1-Mortalità!I14)+Migrazione!I14*(1-(Mortalità!I14/2)),0),"-")</f>
        <v>-</v>
      </c>
      <c r="K14" s="13" t="str">
        <f>IF('Istruzioni per l uso'!$F$6&gt;=Popolazione!K$2,ROUND(J13*(1-Mortalità!J14)+Migrazione!J14*(1-(Mortalità!J14/2)),0),"-")</f>
        <v>-</v>
      </c>
      <c r="L14" s="13" t="str">
        <f>IF('Istruzioni per l uso'!$F$6&gt;=Popolazione!L$2,ROUND(K13*(1-Mortalità!K14)+Migrazione!K14*(1-(Mortalità!K14/2)),0),"-")</f>
        <v>-</v>
      </c>
      <c r="M14" s="13" t="str">
        <f>IF('Istruzioni per l uso'!$F$6&gt;=Popolazione!M$2,ROUND(L13*(1-Mortalità!L14)+Migrazione!L14*(1-(Mortalità!L14/2)),0),"-")</f>
        <v>-</v>
      </c>
      <c r="N14" s="13" t="str">
        <f>IF('Istruzioni per l uso'!$F$6&gt;=Popolazione!N$2,ROUND(M13*(1-Mortalità!M14)+Migrazione!M14*(1-(Mortalità!M14/2)),0),"-")</f>
        <v>-</v>
      </c>
      <c r="O14" s="13" t="str">
        <f>IF('Istruzioni per l uso'!$F$6&gt;=Popolazione!O$2,ROUND(N13*(1-Mortalità!N14)+Migrazione!N14*(1-(Mortalità!N14/2)),0),"-")</f>
        <v>-</v>
      </c>
      <c r="P14" s="13" t="str">
        <f>IF('Istruzioni per l uso'!$F$6&gt;=Popolazione!P$2,ROUND(O13*(1-Mortalità!O14)+Migrazione!O14*(1-(Mortalità!O14/2)),0),"-")</f>
        <v>-</v>
      </c>
      <c r="Q14" s="13" t="str">
        <f>IF('Istruzioni per l uso'!$F$6&gt;=Popolazione!Q$2,ROUND(P13*(1-Mortalità!P14)+Migrazione!P14*(1-(Mortalità!P14/2)),0),"-")</f>
        <v>-</v>
      </c>
      <c r="R14" s="13" t="str">
        <f>IF('Istruzioni per l uso'!$F$6&gt;=Popolazione!R$2,ROUND(Q13*(1-Mortalità!Q14)+Migrazione!Q14*(1-(Mortalità!Q14/2)),0),"-")</f>
        <v>-</v>
      </c>
      <c r="S14" s="13" t="str">
        <f>IF('Istruzioni per l uso'!$F$6&gt;=Popolazione!S$2,ROUND(R13*(1-Mortalità!R14)+Migrazione!R14*(1-(Mortalità!R14/2)),0),"-")</f>
        <v>-</v>
      </c>
    </row>
    <row r="15" spans="2:19" x14ac:dyDescent="0.3">
      <c r="B15" s="4" t="s">
        <v>12</v>
      </c>
      <c r="C15" s="15">
        <v>265775</v>
      </c>
      <c r="D15" s="13" t="str">
        <f>IF('Istruzioni per l uso'!$F$6&gt;=Popolazione!D$2,ROUND(C14*(1-Mortalità!C15)+Migrazione!C15*(1-(Mortalità!C15/2)),0),"-")</f>
        <v>-</v>
      </c>
      <c r="E15" s="13" t="str">
        <f>IF('Istruzioni per l uso'!$F$6&gt;=Popolazione!E$2,ROUND(D14*(1-Mortalità!D15)+Migrazione!D15*(1-(Mortalità!D15/2)),0),"-")</f>
        <v>-</v>
      </c>
      <c r="F15" s="13" t="str">
        <f>IF('Istruzioni per l uso'!$F$6&gt;=Popolazione!F$2,ROUND(E14*(1-Mortalità!E15)+Migrazione!E15*(1-(Mortalità!E15/2)),0),"-")</f>
        <v>-</v>
      </c>
      <c r="G15" s="13" t="str">
        <f>IF('Istruzioni per l uso'!$F$6&gt;=Popolazione!G$2,ROUND(F14*(1-Mortalità!F15)+Migrazione!F15*(1-(Mortalità!F15/2)),0),"-")</f>
        <v>-</v>
      </c>
      <c r="H15" s="13" t="str">
        <f>IF('Istruzioni per l uso'!$F$6&gt;=Popolazione!H$2,ROUND(G14*(1-Mortalità!G15)+Migrazione!G15*(1-(Mortalità!G15/2)),0),"-")</f>
        <v>-</v>
      </c>
      <c r="I15" s="13" t="str">
        <f>IF('Istruzioni per l uso'!$F$6&gt;=Popolazione!I$2,ROUND(H14*(1-Mortalità!H15)+Migrazione!H15*(1-(Mortalità!H15/2)),0),"-")</f>
        <v>-</v>
      </c>
      <c r="J15" s="13" t="str">
        <f>IF('Istruzioni per l uso'!$F$6&gt;=Popolazione!J$2,ROUND(I14*(1-Mortalità!I15)+Migrazione!I15*(1-(Mortalità!I15/2)),0),"-")</f>
        <v>-</v>
      </c>
      <c r="K15" s="13" t="str">
        <f>IF('Istruzioni per l uso'!$F$6&gt;=Popolazione!K$2,ROUND(J14*(1-Mortalità!J15)+Migrazione!J15*(1-(Mortalità!J15/2)),0),"-")</f>
        <v>-</v>
      </c>
      <c r="L15" s="13" t="str">
        <f>IF('Istruzioni per l uso'!$F$6&gt;=Popolazione!L$2,ROUND(K14*(1-Mortalità!K15)+Migrazione!K15*(1-(Mortalità!K15/2)),0),"-")</f>
        <v>-</v>
      </c>
      <c r="M15" s="13" t="str">
        <f>IF('Istruzioni per l uso'!$F$6&gt;=Popolazione!M$2,ROUND(L14*(1-Mortalità!L15)+Migrazione!L15*(1-(Mortalità!L15/2)),0),"-")</f>
        <v>-</v>
      </c>
      <c r="N15" s="13" t="str">
        <f>IF('Istruzioni per l uso'!$F$6&gt;=Popolazione!N$2,ROUND(M14*(1-Mortalità!M15)+Migrazione!M15*(1-(Mortalità!M15/2)),0),"-")</f>
        <v>-</v>
      </c>
      <c r="O15" s="13" t="str">
        <f>IF('Istruzioni per l uso'!$F$6&gt;=Popolazione!O$2,ROUND(N14*(1-Mortalità!N15)+Migrazione!N15*(1-(Mortalità!N15/2)),0),"-")</f>
        <v>-</v>
      </c>
      <c r="P15" s="13" t="str">
        <f>IF('Istruzioni per l uso'!$F$6&gt;=Popolazione!P$2,ROUND(O14*(1-Mortalità!O15)+Migrazione!O15*(1-(Mortalità!O15/2)),0),"-")</f>
        <v>-</v>
      </c>
      <c r="Q15" s="13" t="str">
        <f>IF('Istruzioni per l uso'!$F$6&gt;=Popolazione!Q$2,ROUND(P14*(1-Mortalità!P15)+Migrazione!P15*(1-(Mortalità!P15/2)),0),"-")</f>
        <v>-</v>
      </c>
      <c r="R15" s="13" t="str">
        <f>IF('Istruzioni per l uso'!$F$6&gt;=Popolazione!R$2,ROUND(Q14*(1-Mortalità!Q15)+Migrazione!Q15*(1-(Mortalità!Q15/2)),0),"-")</f>
        <v>-</v>
      </c>
      <c r="S15" s="13" t="str">
        <f>IF('Istruzioni per l uso'!$F$6&gt;=Popolazione!S$2,ROUND(R14*(1-Mortalità!R15)+Migrazione!R15*(1-(Mortalità!R15/2)),0),"-")</f>
        <v>-</v>
      </c>
    </row>
    <row r="16" spans="2:19" x14ac:dyDescent="0.3">
      <c r="B16" s="4" t="s">
        <v>13</v>
      </c>
      <c r="C16" s="15">
        <v>210196</v>
      </c>
      <c r="D16" s="13" t="str">
        <f>IF('Istruzioni per l uso'!$F$6&gt;=Popolazione!D$2,ROUND(C15*(1-Mortalità!C16)+Migrazione!C16*(1-(Mortalità!C16/2)),0),"-")</f>
        <v>-</v>
      </c>
      <c r="E16" s="13" t="str">
        <f>IF('Istruzioni per l uso'!$F$6&gt;=Popolazione!E$2,ROUND(D15*(1-Mortalità!D16)+Migrazione!D16*(1-(Mortalità!D16/2)),0),"-")</f>
        <v>-</v>
      </c>
      <c r="F16" s="13" t="str">
        <f>IF('Istruzioni per l uso'!$F$6&gt;=Popolazione!F$2,ROUND(E15*(1-Mortalità!E16)+Migrazione!E16*(1-(Mortalità!E16/2)),0),"-")</f>
        <v>-</v>
      </c>
      <c r="G16" s="13" t="str">
        <f>IF('Istruzioni per l uso'!$F$6&gt;=Popolazione!G$2,ROUND(F15*(1-Mortalità!F16)+Migrazione!F16*(1-(Mortalità!F16/2)),0),"-")</f>
        <v>-</v>
      </c>
      <c r="H16" s="13" t="str">
        <f>IF('Istruzioni per l uso'!$F$6&gt;=Popolazione!H$2,ROUND(G15*(1-Mortalità!G16)+Migrazione!G16*(1-(Mortalità!G16/2)),0),"-")</f>
        <v>-</v>
      </c>
      <c r="I16" s="13" t="str">
        <f>IF('Istruzioni per l uso'!$F$6&gt;=Popolazione!I$2,ROUND(H15*(1-Mortalità!H16)+Migrazione!H16*(1-(Mortalità!H16/2)),0),"-")</f>
        <v>-</v>
      </c>
      <c r="J16" s="13" t="str">
        <f>IF('Istruzioni per l uso'!$F$6&gt;=Popolazione!J$2,ROUND(I15*(1-Mortalità!I16)+Migrazione!I16*(1-(Mortalità!I16/2)),0),"-")</f>
        <v>-</v>
      </c>
      <c r="K16" s="13" t="str">
        <f>IF('Istruzioni per l uso'!$F$6&gt;=Popolazione!K$2,ROUND(J15*(1-Mortalità!J16)+Migrazione!J16*(1-(Mortalità!J16/2)),0),"-")</f>
        <v>-</v>
      </c>
      <c r="L16" s="13" t="str">
        <f>IF('Istruzioni per l uso'!$F$6&gt;=Popolazione!L$2,ROUND(K15*(1-Mortalità!K16)+Migrazione!K16*(1-(Mortalità!K16/2)),0),"-")</f>
        <v>-</v>
      </c>
      <c r="M16" s="13" t="str">
        <f>IF('Istruzioni per l uso'!$F$6&gt;=Popolazione!M$2,ROUND(L15*(1-Mortalità!L16)+Migrazione!L16*(1-(Mortalità!L16/2)),0),"-")</f>
        <v>-</v>
      </c>
      <c r="N16" s="13" t="str">
        <f>IF('Istruzioni per l uso'!$F$6&gt;=Popolazione!N$2,ROUND(M15*(1-Mortalità!M16)+Migrazione!M16*(1-(Mortalità!M16/2)),0),"-")</f>
        <v>-</v>
      </c>
      <c r="O16" s="13" t="str">
        <f>IF('Istruzioni per l uso'!$F$6&gt;=Popolazione!O$2,ROUND(N15*(1-Mortalità!N16)+Migrazione!N16*(1-(Mortalità!N16/2)),0),"-")</f>
        <v>-</v>
      </c>
      <c r="P16" s="13" t="str">
        <f>IF('Istruzioni per l uso'!$F$6&gt;=Popolazione!P$2,ROUND(O15*(1-Mortalità!O16)+Migrazione!O16*(1-(Mortalità!O16/2)),0),"-")</f>
        <v>-</v>
      </c>
      <c r="Q16" s="13" t="str">
        <f>IF('Istruzioni per l uso'!$F$6&gt;=Popolazione!Q$2,ROUND(P15*(1-Mortalità!P16)+Migrazione!P16*(1-(Mortalità!P16/2)),0),"-")</f>
        <v>-</v>
      </c>
      <c r="R16" s="13" t="str">
        <f>IF('Istruzioni per l uso'!$F$6&gt;=Popolazione!R$2,ROUND(Q15*(1-Mortalità!Q16)+Migrazione!Q16*(1-(Mortalità!Q16/2)),0),"-")</f>
        <v>-</v>
      </c>
      <c r="S16" s="13" t="str">
        <f>IF('Istruzioni per l uso'!$F$6&gt;=Popolazione!S$2,ROUND(R15*(1-Mortalità!R16)+Migrazione!R16*(1-(Mortalità!R16/2)),0),"-")</f>
        <v>-</v>
      </c>
    </row>
    <row r="17" spans="2:19" x14ac:dyDescent="0.3">
      <c r="B17" s="4" t="s">
        <v>14</v>
      </c>
      <c r="C17" s="15">
        <v>190316</v>
      </c>
      <c r="D17" s="13" t="str">
        <f>IF('Istruzioni per l uso'!$F$6&gt;=Popolazione!D$2,ROUND(C16*(1-Mortalità!C17)+Migrazione!C17*(1-(Mortalità!C17/2)),0),"-")</f>
        <v>-</v>
      </c>
      <c r="E17" s="13" t="str">
        <f>IF('Istruzioni per l uso'!$F$6&gt;=Popolazione!E$2,ROUND(D16*(1-Mortalità!D17)+Migrazione!D17*(1-(Mortalità!D17/2)),0),"-")</f>
        <v>-</v>
      </c>
      <c r="F17" s="13" t="str">
        <f>IF('Istruzioni per l uso'!$F$6&gt;=Popolazione!F$2,ROUND(E16*(1-Mortalità!E17)+Migrazione!E17*(1-(Mortalità!E17/2)),0),"-")</f>
        <v>-</v>
      </c>
      <c r="G17" s="13" t="str">
        <f>IF('Istruzioni per l uso'!$F$6&gt;=Popolazione!G$2,ROUND(F16*(1-Mortalità!F17)+Migrazione!F17*(1-(Mortalità!F17/2)),0),"-")</f>
        <v>-</v>
      </c>
      <c r="H17" s="13" t="str">
        <f>IF('Istruzioni per l uso'!$F$6&gt;=Popolazione!H$2,ROUND(G16*(1-Mortalità!G17)+Migrazione!G17*(1-(Mortalità!G17/2)),0),"-")</f>
        <v>-</v>
      </c>
      <c r="I17" s="13" t="str">
        <f>IF('Istruzioni per l uso'!$F$6&gt;=Popolazione!I$2,ROUND(H16*(1-Mortalità!H17)+Migrazione!H17*(1-(Mortalità!H17/2)),0),"-")</f>
        <v>-</v>
      </c>
      <c r="J17" s="13" t="str">
        <f>IF('Istruzioni per l uso'!$F$6&gt;=Popolazione!J$2,ROUND(I16*(1-Mortalità!I17)+Migrazione!I17*(1-(Mortalità!I17/2)),0),"-")</f>
        <v>-</v>
      </c>
      <c r="K17" s="13" t="str">
        <f>IF('Istruzioni per l uso'!$F$6&gt;=Popolazione!K$2,ROUND(J16*(1-Mortalità!J17)+Migrazione!J17*(1-(Mortalità!J17/2)),0),"-")</f>
        <v>-</v>
      </c>
      <c r="L17" s="13" t="str">
        <f>IF('Istruzioni per l uso'!$F$6&gt;=Popolazione!L$2,ROUND(K16*(1-Mortalità!K17)+Migrazione!K17*(1-(Mortalità!K17/2)),0),"-")</f>
        <v>-</v>
      </c>
      <c r="M17" s="13" t="str">
        <f>IF('Istruzioni per l uso'!$F$6&gt;=Popolazione!M$2,ROUND(L16*(1-Mortalità!L17)+Migrazione!L17*(1-(Mortalità!L17/2)),0),"-")</f>
        <v>-</v>
      </c>
      <c r="N17" s="13" t="str">
        <f>IF('Istruzioni per l uso'!$F$6&gt;=Popolazione!N$2,ROUND(M16*(1-Mortalità!M17)+Migrazione!M17*(1-(Mortalità!M17/2)),0),"-")</f>
        <v>-</v>
      </c>
      <c r="O17" s="13" t="str">
        <f>IF('Istruzioni per l uso'!$F$6&gt;=Popolazione!O$2,ROUND(N16*(1-Mortalità!N17)+Migrazione!N17*(1-(Mortalità!N17/2)),0),"-")</f>
        <v>-</v>
      </c>
      <c r="P17" s="13" t="str">
        <f>IF('Istruzioni per l uso'!$F$6&gt;=Popolazione!P$2,ROUND(O16*(1-Mortalità!O17)+Migrazione!O17*(1-(Mortalità!O17/2)),0),"-")</f>
        <v>-</v>
      </c>
      <c r="Q17" s="13" t="str">
        <f>IF('Istruzioni per l uso'!$F$6&gt;=Popolazione!Q$2,ROUND(P16*(1-Mortalità!P17)+Migrazione!P17*(1-(Mortalità!P17/2)),0),"-")</f>
        <v>-</v>
      </c>
      <c r="R17" s="13" t="str">
        <f>IF('Istruzioni per l uso'!$F$6&gt;=Popolazione!R$2,ROUND(Q16*(1-Mortalità!Q17)+Migrazione!Q17*(1-(Mortalità!Q17/2)),0),"-")</f>
        <v>-</v>
      </c>
      <c r="S17" s="13" t="str">
        <f>IF('Istruzioni per l uso'!$F$6&gt;=Popolazione!S$2,ROUND(R16*(1-Mortalità!R17)+Migrazione!R17*(1-(Mortalità!R17/2)),0),"-")</f>
        <v>-</v>
      </c>
    </row>
    <row r="18" spans="2:19" x14ac:dyDescent="0.3">
      <c r="B18" s="4" t="s">
        <v>15</v>
      </c>
      <c r="C18" s="15">
        <v>153639</v>
      </c>
      <c r="D18" s="13" t="str">
        <f>IF('Istruzioni per l uso'!$F$6&gt;=Popolazione!D$2,ROUND(C17*(1-Mortalità!C18)+Migrazione!C18*(1-(Mortalità!C18/2)),0),"-")</f>
        <v>-</v>
      </c>
      <c r="E18" s="13" t="str">
        <f>IF('Istruzioni per l uso'!$F$6&gt;=Popolazione!E$2,ROUND(D17*(1-Mortalità!D18)+Migrazione!D18*(1-(Mortalità!D18/2)),0),"-")</f>
        <v>-</v>
      </c>
      <c r="F18" s="13" t="str">
        <f>IF('Istruzioni per l uso'!$F$6&gt;=Popolazione!F$2,ROUND(E17*(1-Mortalità!E18)+Migrazione!E18*(1-(Mortalità!E18/2)),0),"-")</f>
        <v>-</v>
      </c>
      <c r="G18" s="13" t="str">
        <f>IF('Istruzioni per l uso'!$F$6&gt;=Popolazione!G$2,ROUND(F17*(1-Mortalità!F18)+Migrazione!F18*(1-(Mortalità!F18/2)),0),"-")</f>
        <v>-</v>
      </c>
      <c r="H18" s="13" t="str">
        <f>IF('Istruzioni per l uso'!$F$6&gt;=Popolazione!H$2,ROUND(G17*(1-Mortalità!G18)+Migrazione!G18*(1-(Mortalità!G18/2)),0),"-")</f>
        <v>-</v>
      </c>
      <c r="I18" s="13" t="str">
        <f>IF('Istruzioni per l uso'!$F$6&gt;=Popolazione!I$2,ROUND(H17*(1-Mortalità!H18)+Migrazione!H18*(1-(Mortalità!H18/2)),0),"-")</f>
        <v>-</v>
      </c>
      <c r="J18" s="13" t="str">
        <f>IF('Istruzioni per l uso'!$F$6&gt;=Popolazione!J$2,ROUND(I17*(1-Mortalità!I18)+Migrazione!I18*(1-(Mortalità!I18/2)),0),"-")</f>
        <v>-</v>
      </c>
      <c r="K18" s="13" t="str">
        <f>IF('Istruzioni per l uso'!$F$6&gt;=Popolazione!K$2,ROUND(J17*(1-Mortalità!J18)+Migrazione!J18*(1-(Mortalità!J18/2)),0),"-")</f>
        <v>-</v>
      </c>
      <c r="L18" s="13" t="str">
        <f>IF('Istruzioni per l uso'!$F$6&gt;=Popolazione!L$2,ROUND(K17*(1-Mortalità!K18)+Migrazione!K18*(1-(Mortalità!K18/2)),0),"-")</f>
        <v>-</v>
      </c>
      <c r="M18" s="13" t="str">
        <f>IF('Istruzioni per l uso'!$F$6&gt;=Popolazione!M$2,ROUND(L17*(1-Mortalità!L18)+Migrazione!L18*(1-(Mortalità!L18/2)),0),"-")</f>
        <v>-</v>
      </c>
      <c r="N18" s="13" t="str">
        <f>IF('Istruzioni per l uso'!$F$6&gt;=Popolazione!N$2,ROUND(M17*(1-Mortalità!M18)+Migrazione!M18*(1-(Mortalità!M18/2)),0),"-")</f>
        <v>-</v>
      </c>
      <c r="O18" s="13" t="str">
        <f>IF('Istruzioni per l uso'!$F$6&gt;=Popolazione!O$2,ROUND(N17*(1-Mortalità!N18)+Migrazione!N18*(1-(Mortalità!N18/2)),0),"-")</f>
        <v>-</v>
      </c>
      <c r="P18" s="13" t="str">
        <f>IF('Istruzioni per l uso'!$F$6&gt;=Popolazione!P$2,ROUND(O17*(1-Mortalità!O18)+Migrazione!O18*(1-(Mortalità!O18/2)),0),"-")</f>
        <v>-</v>
      </c>
      <c r="Q18" s="13" t="str">
        <f>IF('Istruzioni per l uso'!$F$6&gt;=Popolazione!Q$2,ROUND(P17*(1-Mortalità!P18)+Migrazione!P18*(1-(Mortalità!P18/2)),0),"-")</f>
        <v>-</v>
      </c>
      <c r="R18" s="13" t="str">
        <f>IF('Istruzioni per l uso'!$F$6&gt;=Popolazione!R$2,ROUND(Q17*(1-Mortalità!Q18)+Migrazione!Q18*(1-(Mortalità!Q18/2)),0),"-")</f>
        <v>-</v>
      </c>
      <c r="S18" s="13" t="str">
        <f>IF('Istruzioni per l uso'!$F$6&gt;=Popolazione!S$2,ROUND(R17*(1-Mortalità!R18)+Migrazione!R18*(1-(Mortalità!R18/2)),0),"-")</f>
        <v>-</v>
      </c>
    </row>
    <row r="19" spans="2:19" x14ac:dyDescent="0.3">
      <c r="B19" s="4" t="s">
        <v>16</v>
      </c>
      <c r="C19" s="15">
        <v>96134</v>
      </c>
      <c r="D19" s="13" t="str">
        <f>IF('Istruzioni per l uso'!$F$6&gt;=Popolazione!D$2,ROUND(C18*(1-Mortalità!C19)+Migrazione!C19*(1-(Mortalità!C19/2)),0),"-")</f>
        <v>-</v>
      </c>
      <c r="E19" s="13" t="str">
        <f>IF('Istruzioni per l uso'!$F$6&gt;=Popolazione!E$2,ROUND(D18*(1-Mortalità!D19)+Migrazione!D19*(1-(Mortalità!D19/2)),0),"-")</f>
        <v>-</v>
      </c>
      <c r="F19" s="13" t="str">
        <f>IF('Istruzioni per l uso'!$F$6&gt;=Popolazione!F$2,ROUND(E18*(1-Mortalità!E19)+Migrazione!E19*(1-(Mortalità!E19/2)),0),"-")</f>
        <v>-</v>
      </c>
      <c r="G19" s="13" t="str">
        <f>IF('Istruzioni per l uso'!$F$6&gt;=Popolazione!G$2,ROUND(F18*(1-Mortalità!F19)+Migrazione!F19*(1-(Mortalità!F19/2)),0),"-")</f>
        <v>-</v>
      </c>
      <c r="H19" s="13" t="str">
        <f>IF('Istruzioni per l uso'!$F$6&gt;=Popolazione!H$2,ROUND(G18*(1-Mortalità!G19)+Migrazione!G19*(1-(Mortalità!G19/2)),0),"-")</f>
        <v>-</v>
      </c>
      <c r="I19" s="13" t="str">
        <f>IF('Istruzioni per l uso'!$F$6&gt;=Popolazione!I$2,ROUND(H18*(1-Mortalità!H19)+Migrazione!H19*(1-(Mortalità!H19/2)),0),"-")</f>
        <v>-</v>
      </c>
      <c r="J19" s="13" t="str">
        <f>IF('Istruzioni per l uso'!$F$6&gt;=Popolazione!J$2,ROUND(I18*(1-Mortalità!I19)+Migrazione!I19*(1-(Mortalità!I19/2)),0),"-")</f>
        <v>-</v>
      </c>
      <c r="K19" s="13" t="str">
        <f>IF('Istruzioni per l uso'!$F$6&gt;=Popolazione!K$2,ROUND(J18*(1-Mortalità!J19)+Migrazione!J19*(1-(Mortalità!J19/2)),0),"-")</f>
        <v>-</v>
      </c>
      <c r="L19" s="13" t="str">
        <f>IF('Istruzioni per l uso'!$F$6&gt;=Popolazione!L$2,ROUND(K18*(1-Mortalità!K19)+Migrazione!K19*(1-(Mortalità!K19/2)),0),"-")</f>
        <v>-</v>
      </c>
      <c r="M19" s="13" t="str">
        <f>IF('Istruzioni per l uso'!$F$6&gt;=Popolazione!M$2,ROUND(L18*(1-Mortalità!L19)+Migrazione!L19*(1-(Mortalità!L19/2)),0),"-")</f>
        <v>-</v>
      </c>
      <c r="N19" s="13" t="str">
        <f>IF('Istruzioni per l uso'!$F$6&gt;=Popolazione!N$2,ROUND(M18*(1-Mortalità!M19)+Migrazione!M19*(1-(Mortalità!M19/2)),0),"-")</f>
        <v>-</v>
      </c>
      <c r="O19" s="13" t="str">
        <f>IF('Istruzioni per l uso'!$F$6&gt;=Popolazione!O$2,ROUND(N18*(1-Mortalità!N19)+Migrazione!N19*(1-(Mortalità!N19/2)),0),"-")</f>
        <v>-</v>
      </c>
      <c r="P19" s="13" t="str">
        <f>IF('Istruzioni per l uso'!$F$6&gt;=Popolazione!P$2,ROUND(O18*(1-Mortalità!O19)+Migrazione!O19*(1-(Mortalità!O19/2)),0),"-")</f>
        <v>-</v>
      </c>
      <c r="Q19" s="13" t="str">
        <f>IF('Istruzioni per l uso'!$F$6&gt;=Popolazione!Q$2,ROUND(P18*(1-Mortalità!P19)+Migrazione!P19*(1-(Mortalità!P19/2)),0),"-")</f>
        <v>-</v>
      </c>
      <c r="R19" s="13" t="str">
        <f>IF('Istruzioni per l uso'!$F$6&gt;=Popolazione!R$2,ROUND(Q18*(1-Mortalità!Q19)+Migrazione!Q19*(1-(Mortalità!Q19/2)),0),"-")</f>
        <v>-</v>
      </c>
      <c r="S19" s="13" t="str">
        <f>IF('Istruzioni per l uso'!$F$6&gt;=Popolazione!S$2,ROUND(R18*(1-Mortalità!R19)+Migrazione!R19*(1-(Mortalità!R19/2)),0),"-")</f>
        <v>-</v>
      </c>
    </row>
    <row r="20" spans="2:19" x14ac:dyDescent="0.3">
      <c r="B20" s="4" t="s">
        <v>17</v>
      </c>
      <c r="C20" s="15">
        <v>55660</v>
      </c>
      <c r="D20" s="13" t="str">
        <f>IF('Istruzioni per l uso'!$F$6&gt;=Popolazione!D$2,ROUND(C19*(1-Mortalità!C20)+Migrazione!C20*(1-(Mortalità!C20/2)),0),"-")</f>
        <v>-</v>
      </c>
      <c r="E20" s="13" t="str">
        <f>IF('Istruzioni per l uso'!$F$6&gt;=Popolazione!E$2,ROUND(D19*(1-Mortalità!D20)+Migrazione!D20*(1-(Mortalità!D20/2)),0),"-")</f>
        <v>-</v>
      </c>
      <c r="F20" s="13" t="str">
        <f>IF('Istruzioni per l uso'!$F$6&gt;=Popolazione!F$2,ROUND(E19*(1-Mortalità!E20)+Migrazione!E20*(1-(Mortalità!E20/2)),0),"-")</f>
        <v>-</v>
      </c>
      <c r="G20" s="13" t="str">
        <f>IF('Istruzioni per l uso'!$F$6&gt;=Popolazione!G$2,ROUND(F19*(1-Mortalità!F20)+Migrazione!F20*(1-(Mortalità!F20/2)),0),"-")</f>
        <v>-</v>
      </c>
      <c r="H20" s="13" t="str">
        <f>IF('Istruzioni per l uso'!$F$6&gt;=Popolazione!H$2,ROUND(G19*(1-Mortalità!G20)+Migrazione!G20*(1-(Mortalità!G20/2)),0),"-")</f>
        <v>-</v>
      </c>
      <c r="I20" s="13" t="str">
        <f>IF('Istruzioni per l uso'!$F$6&gt;=Popolazione!I$2,ROUND(H19*(1-Mortalità!H20)+Migrazione!H20*(1-(Mortalità!H20/2)),0),"-")</f>
        <v>-</v>
      </c>
      <c r="J20" s="13" t="str">
        <f>IF('Istruzioni per l uso'!$F$6&gt;=Popolazione!J$2,ROUND(I19*(1-Mortalità!I20)+Migrazione!I20*(1-(Mortalità!I20/2)),0),"-")</f>
        <v>-</v>
      </c>
      <c r="K20" s="13" t="str">
        <f>IF('Istruzioni per l uso'!$F$6&gt;=Popolazione!K$2,ROUND(J19*(1-Mortalità!J20)+Migrazione!J20*(1-(Mortalità!J20/2)),0),"-")</f>
        <v>-</v>
      </c>
      <c r="L20" s="13" t="str">
        <f>IF('Istruzioni per l uso'!$F$6&gt;=Popolazione!L$2,ROUND(K19*(1-Mortalità!K20)+Migrazione!K20*(1-(Mortalità!K20/2)),0),"-")</f>
        <v>-</v>
      </c>
      <c r="M20" s="13" t="str">
        <f>IF('Istruzioni per l uso'!$F$6&gt;=Popolazione!M$2,ROUND(L19*(1-Mortalità!L20)+Migrazione!L20*(1-(Mortalità!L20/2)),0),"-")</f>
        <v>-</v>
      </c>
      <c r="N20" s="13" t="str">
        <f>IF('Istruzioni per l uso'!$F$6&gt;=Popolazione!N$2,ROUND(M19*(1-Mortalità!M20)+Migrazione!M20*(1-(Mortalità!M20/2)),0),"-")</f>
        <v>-</v>
      </c>
      <c r="O20" s="13" t="str">
        <f>IF('Istruzioni per l uso'!$F$6&gt;=Popolazione!O$2,ROUND(N19*(1-Mortalità!N20)+Migrazione!N20*(1-(Mortalità!N20/2)),0),"-")</f>
        <v>-</v>
      </c>
      <c r="P20" s="13" t="str">
        <f>IF('Istruzioni per l uso'!$F$6&gt;=Popolazione!P$2,ROUND(O19*(1-Mortalità!O20)+Migrazione!O20*(1-(Mortalità!O20/2)),0),"-")</f>
        <v>-</v>
      </c>
      <c r="Q20" s="13" t="str">
        <f>IF('Istruzioni per l uso'!$F$6&gt;=Popolazione!Q$2,ROUND(P19*(1-Mortalità!P20)+Migrazione!P20*(1-(Mortalità!P20/2)),0),"-")</f>
        <v>-</v>
      </c>
      <c r="R20" s="13" t="str">
        <f>IF('Istruzioni per l uso'!$F$6&gt;=Popolazione!R$2,ROUND(Q19*(1-Mortalità!Q20)+Migrazione!Q20*(1-(Mortalità!Q20/2)),0),"-")</f>
        <v>-</v>
      </c>
      <c r="S20" s="13" t="str">
        <f>IF('Istruzioni per l uso'!$F$6&gt;=Popolazione!S$2,ROUND(R19*(1-Mortalità!R20)+Migrazione!R20*(1-(Mortalità!R20/2)),0),"-")</f>
        <v>-</v>
      </c>
    </row>
    <row r="21" spans="2:19" x14ac:dyDescent="0.3">
      <c r="B21" s="4" t="s">
        <v>18</v>
      </c>
      <c r="C21" s="15">
        <v>20336</v>
      </c>
      <c r="D21" s="13" t="str">
        <f>IF('Istruzioni per l uso'!$F$6&gt;=Popolazione!D$2,ROUND(C20*(1-Mortalità!C21)+Migrazione!C21*(1-(Mortalità!C21/2)),0),"-")</f>
        <v>-</v>
      </c>
      <c r="E21" s="13" t="str">
        <f>IF('Istruzioni per l uso'!$F$6&gt;=Popolazione!E$2,ROUND(D20*(1-Mortalità!D21)+Migrazione!D21*(1-(Mortalità!D21/2)),0),"-")</f>
        <v>-</v>
      </c>
      <c r="F21" s="13" t="str">
        <f>IF('Istruzioni per l uso'!$F$6&gt;=Popolazione!F$2,ROUND(E20*(1-Mortalità!E21)+Migrazione!E21*(1-(Mortalità!E21/2)),0),"-")</f>
        <v>-</v>
      </c>
      <c r="G21" s="13" t="str">
        <f>IF('Istruzioni per l uso'!$F$6&gt;=Popolazione!G$2,ROUND(F20*(1-Mortalità!F21)+Migrazione!F21*(1-(Mortalità!F21/2)),0),"-")</f>
        <v>-</v>
      </c>
      <c r="H21" s="13" t="str">
        <f>IF('Istruzioni per l uso'!$F$6&gt;=Popolazione!H$2,ROUND(G20*(1-Mortalità!G21)+Migrazione!G21*(1-(Mortalità!G21/2)),0),"-")</f>
        <v>-</v>
      </c>
      <c r="I21" s="13" t="str">
        <f>IF('Istruzioni per l uso'!$F$6&gt;=Popolazione!I$2,ROUND(H20*(1-Mortalità!H21)+Migrazione!H21*(1-(Mortalità!H21/2)),0),"-")</f>
        <v>-</v>
      </c>
      <c r="J21" s="13" t="str">
        <f>IF('Istruzioni per l uso'!$F$6&gt;=Popolazione!J$2,ROUND(I20*(1-Mortalità!I21)+Migrazione!I21*(1-(Mortalità!I21/2)),0),"-")</f>
        <v>-</v>
      </c>
      <c r="K21" s="13" t="str">
        <f>IF('Istruzioni per l uso'!$F$6&gt;=Popolazione!K$2,ROUND(J20*(1-Mortalità!J21)+Migrazione!J21*(1-(Mortalità!J21/2)),0),"-")</f>
        <v>-</v>
      </c>
      <c r="L21" s="13" t="str">
        <f>IF('Istruzioni per l uso'!$F$6&gt;=Popolazione!L$2,ROUND(K20*(1-Mortalità!K21)+Migrazione!K21*(1-(Mortalità!K21/2)),0),"-")</f>
        <v>-</v>
      </c>
      <c r="M21" s="13" t="str">
        <f>IF('Istruzioni per l uso'!$F$6&gt;=Popolazione!M$2,ROUND(L20*(1-Mortalità!L21)+Migrazione!L21*(1-(Mortalità!L21/2)),0),"-")</f>
        <v>-</v>
      </c>
      <c r="N21" s="13" t="str">
        <f>IF('Istruzioni per l uso'!$F$6&gt;=Popolazione!N$2,ROUND(M20*(1-Mortalità!M21)+Migrazione!M21*(1-(Mortalità!M21/2)),0),"-")</f>
        <v>-</v>
      </c>
      <c r="O21" s="13" t="str">
        <f>IF('Istruzioni per l uso'!$F$6&gt;=Popolazione!O$2,ROUND(N20*(1-Mortalità!N21)+Migrazione!N21*(1-(Mortalità!N21/2)),0),"-")</f>
        <v>-</v>
      </c>
      <c r="P21" s="13" t="str">
        <f>IF('Istruzioni per l uso'!$F$6&gt;=Popolazione!P$2,ROUND(O20*(1-Mortalità!O21)+Migrazione!O21*(1-(Mortalità!O21/2)),0),"-")</f>
        <v>-</v>
      </c>
      <c r="Q21" s="13" t="str">
        <f>IF('Istruzioni per l uso'!$F$6&gt;=Popolazione!Q$2,ROUND(P20*(1-Mortalità!P21)+Migrazione!P21*(1-(Mortalità!P21/2)),0),"-")</f>
        <v>-</v>
      </c>
      <c r="R21" s="13" t="str">
        <f>IF('Istruzioni per l uso'!$F$6&gt;=Popolazione!R$2,ROUND(Q20*(1-Mortalità!Q21)+Migrazione!Q21*(1-(Mortalità!Q21/2)),0),"-")</f>
        <v>-</v>
      </c>
      <c r="S21" s="13" t="str">
        <f>IF('Istruzioni per l uso'!$F$6&gt;=Popolazione!S$2,ROUND(R20*(1-Mortalità!R21)+Migrazione!R21*(1-(Mortalità!R21/2)),0),"-")</f>
        <v>-</v>
      </c>
    </row>
    <row r="22" spans="2:19" x14ac:dyDescent="0.3">
      <c r="B22" s="4" t="s">
        <v>19</v>
      </c>
      <c r="C22" s="15">
        <v>3874</v>
      </c>
      <c r="D22" s="13" t="str">
        <f>IF('Istruzioni per l uso'!$F$6&gt;=Popolazione!D$2,ROUND(C21*(1-Mortalità!C22)+Migrazione!C22*(1-(Mortalità!C22/2)),0),"-")</f>
        <v>-</v>
      </c>
      <c r="E22" s="13" t="str">
        <f>IF('Istruzioni per l uso'!$F$6&gt;=Popolazione!E$2,ROUND(D21*(1-Mortalità!D22)+Migrazione!D22*(1-(Mortalità!D22/2)),0),"-")</f>
        <v>-</v>
      </c>
      <c r="F22" s="13" t="str">
        <f>IF('Istruzioni per l uso'!$F$6&gt;=Popolazione!F$2,ROUND(E21*(1-Mortalità!E22)+Migrazione!E22*(1-(Mortalità!E22/2)),0),"-")</f>
        <v>-</v>
      </c>
      <c r="G22" s="13" t="str">
        <f>IF('Istruzioni per l uso'!$F$6&gt;=Popolazione!G$2,ROUND(F21*(1-Mortalità!F22)+Migrazione!F22*(1-(Mortalità!F22/2)),0),"-")</f>
        <v>-</v>
      </c>
      <c r="H22" s="13" t="str">
        <f>IF('Istruzioni per l uso'!$F$6&gt;=Popolazione!H$2,ROUND(G21*(1-Mortalità!G22)+Migrazione!G22*(1-(Mortalità!G22/2)),0),"-")</f>
        <v>-</v>
      </c>
      <c r="I22" s="13" t="str">
        <f>IF('Istruzioni per l uso'!$F$6&gt;=Popolazione!I$2,ROUND(H21*(1-Mortalità!H22)+Migrazione!H22*(1-(Mortalità!H22/2)),0),"-")</f>
        <v>-</v>
      </c>
      <c r="J22" s="13" t="str">
        <f>IF('Istruzioni per l uso'!$F$6&gt;=Popolazione!J$2,ROUND(I21*(1-Mortalità!I22)+Migrazione!I22*(1-(Mortalità!I22/2)),0),"-")</f>
        <v>-</v>
      </c>
      <c r="K22" s="13" t="str">
        <f>IF('Istruzioni per l uso'!$F$6&gt;=Popolazione!K$2,ROUND(J21*(1-Mortalità!J22)+Migrazione!J22*(1-(Mortalità!J22/2)),0),"-")</f>
        <v>-</v>
      </c>
      <c r="L22" s="13" t="str">
        <f>IF('Istruzioni per l uso'!$F$6&gt;=Popolazione!L$2,ROUND(K21*(1-Mortalità!K22)+Migrazione!K22*(1-(Mortalità!K22/2)),0),"-")</f>
        <v>-</v>
      </c>
      <c r="M22" s="13" t="str">
        <f>IF('Istruzioni per l uso'!$F$6&gt;=Popolazione!M$2,ROUND(L21*(1-Mortalità!L22)+Migrazione!L22*(1-(Mortalità!L22/2)),0),"-")</f>
        <v>-</v>
      </c>
      <c r="N22" s="13" t="str">
        <f>IF('Istruzioni per l uso'!$F$6&gt;=Popolazione!N$2,ROUND(M21*(1-Mortalità!M22)+Migrazione!M22*(1-(Mortalità!M22/2)),0),"-")</f>
        <v>-</v>
      </c>
      <c r="O22" s="13" t="str">
        <f>IF('Istruzioni per l uso'!$F$6&gt;=Popolazione!O$2,ROUND(N21*(1-Mortalità!N22)+Migrazione!N22*(1-(Mortalità!N22/2)),0),"-")</f>
        <v>-</v>
      </c>
      <c r="P22" s="13" t="str">
        <f>IF('Istruzioni per l uso'!$F$6&gt;=Popolazione!P$2,ROUND(O21*(1-Mortalità!O22)+Migrazione!O22*(1-(Mortalità!O22/2)),0),"-")</f>
        <v>-</v>
      </c>
      <c r="Q22" s="13" t="str">
        <f>IF('Istruzioni per l uso'!$F$6&gt;=Popolazione!Q$2,ROUND(P21*(1-Mortalità!P22)+Migrazione!P22*(1-(Mortalità!P22/2)),0),"-")</f>
        <v>-</v>
      </c>
      <c r="R22" s="13" t="str">
        <f>IF('Istruzioni per l uso'!$F$6&gt;=Popolazione!R$2,ROUND(Q21*(1-Mortalità!Q22)+Migrazione!Q22*(1-(Mortalità!Q22/2)),0),"-")</f>
        <v>-</v>
      </c>
      <c r="S22" s="13" t="str">
        <f>IF('Istruzioni per l uso'!$F$6&gt;=Popolazione!S$2,ROUND(R21*(1-Mortalità!R22)+Migrazione!R22*(1-(Mortalità!R22/2)),0),"-")</f>
        <v>-</v>
      </c>
    </row>
    <row r="23" spans="2:19" ht="14.5" thickBot="1" x14ac:dyDescent="0.35">
      <c r="B23" s="5" t="s">
        <v>20</v>
      </c>
      <c r="C23" s="15">
        <v>308</v>
      </c>
      <c r="D23" s="13" t="str">
        <f>IF('Istruzioni per l uso'!$F$6&gt;=Popolazione!D$2,ROUND((C22+C23)*(1-Mortalità!C23)+Migrazione!C23*(1-(Mortalità!C23/2)),0),"-")</f>
        <v>-</v>
      </c>
      <c r="E23" s="13" t="str">
        <f>IF('Istruzioni per l uso'!$F$6&gt;=Popolazione!E$2,ROUND((D22+D23)*(1-Mortalità!D23)+Migrazione!D23*(1-(Mortalità!D23/2)),0),"-")</f>
        <v>-</v>
      </c>
      <c r="F23" s="13" t="str">
        <f>IF('Istruzioni per l uso'!$F$6&gt;=Popolazione!F$2,ROUND((E22+E23)*(1-Mortalità!E23)+Migrazione!E23*(1-(Mortalità!E23/2)),0),"-")</f>
        <v>-</v>
      </c>
      <c r="G23" s="13" t="str">
        <f>IF('Istruzioni per l uso'!$F$6&gt;=Popolazione!G$2,ROUND((F22+F23)*(1-Mortalità!F23)+Migrazione!F23*(1-(Mortalità!F23/2)),0),"-")</f>
        <v>-</v>
      </c>
      <c r="H23" s="13" t="str">
        <f>IF('Istruzioni per l uso'!$F$6&gt;=Popolazione!H$2,ROUND((G22+G23)*(1-Mortalità!G23)+Migrazione!G23*(1-(Mortalità!G23/2)),0),"-")</f>
        <v>-</v>
      </c>
      <c r="I23" s="13" t="str">
        <f>IF('Istruzioni per l uso'!$F$6&gt;=Popolazione!I$2,ROUND((H22+H23)*(1-Mortalità!H23)+Migrazione!H23*(1-(Mortalità!H23/2)),0),"-")</f>
        <v>-</v>
      </c>
      <c r="J23" s="13" t="str">
        <f>IF('Istruzioni per l uso'!$F$6&gt;=Popolazione!J$2,ROUND((I22+I23)*(1-Mortalità!I23)+Migrazione!I23*(1-(Mortalità!I23/2)),0),"-")</f>
        <v>-</v>
      </c>
      <c r="K23" s="13" t="str">
        <f>IF('Istruzioni per l uso'!$F$6&gt;=Popolazione!K$2,ROUND((J22+J23)*(1-Mortalità!J23)+Migrazione!J23*(1-(Mortalità!J23/2)),0),"-")</f>
        <v>-</v>
      </c>
      <c r="L23" s="13" t="str">
        <f>IF('Istruzioni per l uso'!$F$6&gt;=Popolazione!L$2,ROUND((K22+K23)*(1-Mortalità!K23)+Migrazione!K23*(1-(Mortalità!K23/2)),0),"-")</f>
        <v>-</v>
      </c>
      <c r="M23" s="13" t="str">
        <f>IF('Istruzioni per l uso'!$F$6&gt;=Popolazione!M$2,ROUND((L22+L23)*(1-Mortalità!L23)+Migrazione!L23*(1-(Mortalità!L23/2)),0),"-")</f>
        <v>-</v>
      </c>
      <c r="N23" s="13" t="str">
        <f>IF('Istruzioni per l uso'!$F$6&gt;=Popolazione!N$2,ROUND((M22+M23)*(1-Mortalità!M23)+Migrazione!M23*(1-(Mortalità!M23/2)),0),"-")</f>
        <v>-</v>
      </c>
      <c r="O23" s="13" t="str">
        <f>IF('Istruzioni per l uso'!$F$6&gt;=Popolazione!O$2,ROUND((N22+N23)*(1-Mortalità!N23)+Migrazione!N23*(1-(Mortalità!N23/2)),0),"-")</f>
        <v>-</v>
      </c>
      <c r="P23" s="13" t="str">
        <f>IF('Istruzioni per l uso'!$F$6&gt;=Popolazione!P$2,ROUND((O22+O23)*(1-Mortalità!O23)+Migrazione!O23*(1-(Mortalità!O23/2)),0),"-")</f>
        <v>-</v>
      </c>
      <c r="Q23" s="13" t="str">
        <f>IF('Istruzioni per l uso'!$F$6&gt;=Popolazione!Q$2,ROUND((P22+P23)*(1-Mortalità!P23)+Migrazione!P23*(1-(Mortalità!P23/2)),0),"-")</f>
        <v>-</v>
      </c>
      <c r="R23" s="13" t="str">
        <f>IF('Istruzioni per l uso'!$F$6&gt;=Popolazione!R$2,ROUND((Q22+Q23)*(1-Mortalità!Q23)+Migrazione!Q23*(1-(Mortalità!Q23/2)),0),"-")</f>
        <v>-</v>
      </c>
      <c r="S23" s="13" t="str">
        <f>IF('Istruzioni per l uso'!$F$6&gt;=Popolazione!S$2,ROUND((R22+R23)*(1-Mortalità!R23)+Migrazione!R23*(1-(Mortalità!R23/2)),0),"-")</f>
        <v>-</v>
      </c>
    </row>
    <row r="24" spans="2:19" ht="14.5" thickBot="1" x14ac:dyDescent="0.35"/>
    <row r="25" spans="2:19" ht="14.5" thickBot="1" x14ac:dyDescent="0.35">
      <c r="B25" t="s">
        <v>86</v>
      </c>
      <c r="C25" s="103">
        <v>2020</v>
      </c>
      <c r="D25" s="1">
        <v>2025</v>
      </c>
      <c r="E25" s="1">
        <v>2030</v>
      </c>
      <c r="F25" s="1">
        <v>2035</v>
      </c>
      <c r="G25" s="1">
        <v>2040</v>
      </c>
      <c r="H25" s="1">
        <v>2045</v>
      </c>
      <c r="I25" s="1">
        <v>2050</v>
      </c>
      <c r="J25" s="1">
        <v>2055</v>
      </c>
      <c r="K25" s="1">
        <v>2060</v>
      </c>
      <c r="L25" s="1">
        <v>2065</v>
      </c>
      <c r="M25" s="1">
        <v>2070</v>
      </c>
      <c r="N25" s="1">
        <v>2075</v>
      </c>
      <c r="O25" s="1">
        <v>2080</v>
      </c>
      <c r="P25" s="1">
        <v>2085</v>
      </c>
      <c r="Q25" s="1">
        <v>2090</v>
      </c>
      <c r="R25" s="1">
        <v>2095</v>
      </c>
      <c r="S25" s="2">
        <v>2100</v>
      </c>
    </row>
    <row r="26" spans="2:19" x14ac:dyDescent="0.3">
      <c r="B26" s="10" t="s">
        <v>7</v>
      </c>
      <c r="C26" s="15">
        <v>212850</v>
      </c>
      <c r="D26" s="13" t="str">
        <f>IF('Istruzioni per l uso'!$F$6&gt;=Popolazione!D$25,ROUND((100/205)*(Fecondità!C22*(1-Mortalità!C26)+Migrazione!C26*(1-((2/3)*Mortalità!C26))),0),"-")</f>
        <v>-</v>
      </c>
      <c r="E26" s="13" t="str">
        <f>IF('Istruzioni per l uso'!$F$6&gt;=Popolazione!E$25,ROUND((100/205)*(Fecondità!D22*(1-Mortalità!D26)+Migrazione!D26*(1-((2/3)*Mortalità!D26))),0),"-")</f>
        <v>-</v>
      </c>
      <c r="F26" s="13" t="str">
        <f>IF('Istruzioni per l uso'!$F$6&gt;=Popolazione!F$25,ROUND((100/205)*(Fecondità!E22*(1-Mortalità!E26)+Migrazione!E26*(1-((2/3)*Mortalità!E26))),0),"-")</f>
        <v>-</v>
      </c>
      <c r="G26" s="13" t="str">
        <f>IF('Istruzioni per l uso'!$F$6&gt;=Popolazione!G$25,ROUND((100/205)*(Fecondità!F22*(1-Mortalità!F26)+Migrazione!F26*(1-((2/3)*Mortalità!F26))),0),"-")</f>
        <v>-</v>
      </c>
      <c r="H26" s="13" t="str">
        <f>IF('Istruzioni per l uso'!$F$6&gt;=Popolazione!H$25,ROUND((100/205)*(Fecondità!G22*(1-Mortalità!G26)+Migrazione!G26*(1-((2/3)*Mortalità!G26))),0),"-")</f>
        <v>-</v>
      </c>
      <c r="I26" s="13" t="str">
        <f>IF('Istruzioni per l uso'!$F$6&gt;=Popolazione!I$25,ROUND((100/205)*(Fecondità!H22*(1-Mortalità!H26)+Migrazione!H26*(1-((2/3)*Mortalità!H26))),0),"-")</f>
        <v>-</v>
      </c>
      <c r="J26" s="13" t="str">
        <f>IF('Istruzioni per l uso'!$F$6&gt;=Popolazione!J$25,ROUND((100/205)*(Fecondità!I22*(1-Mortalità!I26)+Migrazione!I26*(1-((2/3)*Mortalità!I26))),0),"-")</f>
        <v>-</v>
      </c>
      <c r="K26" s="13" t="str">
        <f>IF('Istruzioni per l uso'!$F$6&gt;=Popolazione!K$25,ROUND((100/205)*(Fecondità!J22*(1-Mortalità!J26)+Migrazione!J26*(1-((2/3)*Mortalità!J26))),0),"-")</f>
        <v>-</v>
      </c>
      <c r="L26" s="13" t="str">
        <f>IF('Istruzioni per l uso'!$F$6&gt;=Popolazione!L$25,ROUND((100/205)*(Fecondità!K22*(1-Mortalità!K26)+Migrazione!K26*(1-((2/3)*Mortalità!K26))),0),"-")</f>
        <v>-</v>
      </c>
      <c r="M26" s="13" t="str">
        <f>IF('Istruzioni per l uso'!$F$6&gt;=Popolazione!M$25,ROUND((100/205)*(Fecondità!L22*(1-Mortalità!L26)+Migrazione!L26*(1-((2/3)*Mortalità!L26))),0),"-")</f>
        <v>-</v>
      </c>
      <c r="N26" s="13" t="str">
        <f>IF('Istruzioni per l uso'!$F$6&gt;=Popolazione!N$25,ROUND((100/205)*(Fecondità!M22*(1-Mortalità!M26)+Migrazione!M26*(1-((2/3)*Mortalità!M26))),0),"-")</f>
        <v>-</v>
      </c>
      <c r="O26" s="13" t="str">
        <f>IF('Istruzioni per l uso'!$F$6&gt;=Popolazione!O$25,ROUND((100/205)*(Fecondità!N22*(1-Mortalità!N26)+Migrazione!N26*(1-((2/3)*Mortalità!N26))),0),"-")</f>
        <v>-</v>
      </c>
      <c r="P26" s="13" t="str">
        <f>IF('Istruzioni per l uso'!$F$6&gt;=Popolazione!P$25,ROUND((100/205)*(Fecondità!O22*(1-Mortalità!O26)+Migrazione!O26*(1-((2/3)*Mortalità!O26))),0),"-")</f>
        <v>-</v>
      </c>
      <c r="Q26" s="13" t="str">
        <f>IF('Istruzioni per l uso'!$F$6&gt;=Popolazione!Q$25,ROUND((100/205)*(Fecondità!P22*(1-Mortalità!P26)+Migrazione!P26*(1-((2/3)*Mortalità!P26))),0),"-")</f>
        <v>-</v>
      </c>
      <c r="R26" s="13" t="str">
        <f>IF('Istruzioni per l uso'!$F$6&gt;=Popolazione!R$25,ROUND((100/205)*(Fecondità!Q22*(1-Mortalità!Q26)+Migrazione!Q26*(1-((2/3)*Mortalità!Q26))),0),"-")</f>
        <v>-</v>
      </c>
      <c r="S26" s="13" t="str">
        <f>IF('Istruzioni per l uso'!$F$6&gt;=Popolazione!S$25,ROUND((100/205)*(Fecondità!R22*(1-Mortalità!R26)+Migrazione!R26*(1-((2/3)*Mortalità!R26))),0),"-")</f>
        <v>-</v>
      </c>
    </row>
    <row r="27" spans="2:19" x14ac:dyDescent="0.3">
      <c r="B27" s="11" t="s">
        <v>8</v>
      </c>
      <c r="C27" s="15">
        <v>213276</v>
      </c>
      <c r="D27" s="13" t="str">
        <f>IF('Istruzioni per l uso'!$F$6&gt;=Popolazione!D$25,ROUND(C26*(1-Mortalità!C27)+Migrazione!C27*(1-(Mortalità!C27/2)),0),"-")</f>
        <v>-</v>
      </c>
      <c r="E27" s="13" t="str">
        <f>IF('Istruzioni per l uso'!$F$6&gt;=Popolazione!E$25,ROUND(D26*(1-Mortalità!D27)+Migrazione!D27*(1-(Mortalità!D27/2)),0),"-")</f>
        <v>-</v>
      </c>
      <c r="F27" s="13" t="str">
        <f>IF('Istruzioni per l uso'!$F$6&gt;=Popolazione!F$25,ROUND(E26*(1-Mortalità!E27)+Migrazione!E27*(1-(Mortalità!E27/2)),0),"-")</f>
        <v>-</v>
      </c>
      <c r="G27" s="13" t="str">
        <f>IF('Istruzioni per l uso'!$F$6&gt;=Popolazione!G$25,ROUND(F26*(1-Mortalità!F27)+Migrazione!F27*(1-(Mortalità!F27/2)),0),"-")</f>
        <v>-</v>
      </c>
      <c r="H27" s="13" t="str">
        <f>IF('Istruzioni per l uso'!$F$6&gt;=Popolazione!H$25,ROUND(G26*(1-Mortalità!G27)+Migrazione!G27*(1-(Mortalità!G27/2)),0),"-")</f>
        <v>-</v>
      </c>
      <c r="I27" s="13" t="str">
        <f>IF('Istruzioni per l uso'!$F$6&gt;=Popolazione!I$25,ROUND(H26*(1-Mortalità!H27)+Migrazione!H27*(1-(Mortalità!H27/2)),0),"-")</f>
        <v>-</v>
      </c>
      <c r="J27" s="13" t="str">
        <f>IF('Istruzioni per l uso'!$F$6&gt;=Popolazione!J$25,ROUND(I26*(1-Mortalità!I27)+Migrazione!I27*(1-(Mortalità!I27/2)),0),"-")</f>
        <v>-</v>
      </c>
      <c r="K27" s="13" t="str">
        <f>IF('Istruzioni per l uso'!$F$6&gt;=Popolazione!K$25,ROUND(J26*(1-Mortalità!J27)+Migrazione!J27*(1-(Mortalità!J27/2)),0),"-")</f>
        <v>-</v>
      </c>
      <c r="L27" s="13" t="str">
        <f>IF('Istruzioni per l uso'!$F$6&gt;=Popolazione!L$25,ROUND(K26*(1-Mortalità!K27)+Migrazione!K27*(1-(Mortalità!K27/2)),0),"-")</f>
        <v>-</v>
      </c>
      <c r="M27" s="13" t="str">
        <f>IF('Istruzioni per l uso'!$F$6&gt;=Popolazione!M$25,ROUND(L26*(1-Mortalità!L27)+Migrazione!L27*(1-(Mortalità!L27/2)),0),"-")</f>
        <v>-</v>
      </c>
      <c r="N27" s="13" t="str">
        <f>IF('Istruzioni per l uso'!$F$6&gt;=Popolazione!N$25,ROUND(M26*(1-Mortalità!M27)+Migrazione!M27*(1-(Mortalità!M27/2)),0),"-")</f>
        <v>-</v>
      </c>
      <c r="O27" s="13" t="str">
        <f>IF('Istruzioni per l uso'!$F$6&gt;=Popolazione!O$25,ROUND(N26*(1-Mortalità!N27)+Migrazione!N27*(1-(Mortalità!N27/2)),0),"-")</f>
        <v>-</v>
      </c>
      <c r="P27" s="13" t="str">
        <f>IF('Istruzioni per l uso'!$F$6&gt;=Popolazione!P$25,ROUND(O26*(1-Mortalità!O27)+Migrazione!O27*(1-(Mortalità!O27/2)),0),"-")</f>
        <v>-</v>
      </c>
      <c r="Q27" s="13" t="str">
        <f>IF('Istruzioni per l uso'!$F$6&gt;=Popolazione!Q$25,ROUND(P26*(1-Mortalità!P27)+Migrazione!P27*(1-(Mortalità!P27/2)),0),"-")</f>
        <v>-</v>
      </c>
      <c r="R27" s="13" t="str">
        <f>IF('Istruzioni per l uso'!$F$6&gt;=Popolazione!R$25,ROUND(Q26*(1-Mortalità!Q27)+Migrazione!Q27*(1-(Mortalità!Q27/2)),0),"-")</f>
        <v>-</v>
      </c>
      <c r="S27" s="13" t="str">
        <f>IF('Istruzioni per l uso'!$F$6&gt;=Popolazione!S$25,ROUND(R26*(1-Mortalità!R27)+Migrazione!R27*(1-(Mortalità!R27/2)),0),"-")</f>
        <v>-</v>
      </c>
    </row>
    <row r="28" spans="2:19" x14ac:dyDescent="0.3">
      <c r="B28" s="12" t="s">
        <v>9</v>
      </c>
      <c r="C28" s="15">
        <v>208906</v>
      </c>
      <c r="D28" s="13" t="str">
        <f>IF('Istruzioni per l uso'!$F$6&gt;=Popolazione!D$25,ROUND(C27*(1-Mortalità!C28)+Migrazione!C28*(1-(Mortalità!C28/2)),0),"-")</f>
        <v>-</v>
      </c>
      <c r="E28" s="13" t="str">
        <f>IF('Istruzioni per l uso'!$F$6&gt;=Popolazione!E$25,ROUND(D27*(1-Mortalità!D28)+Migrazione!D28*(1-(Mortalità!D28/2)),0),"-")</f>
        <v>-</v>
      </c>
      <c r="F28" s="13" t="str">
        <f>IF('Istruzioni per l uso'!$F$6&gt;=Popolazione!F$25,ROUND(E27*(1-Mortalità!E28)+Migrazione!E28*(1-(Mortalità!E28/2)),0),"-")</f>
        <v>-</v>
      </c>
      <c r="G28" s="13" t="str">
        <f>IF('Istruzioni per l uso'!$F$6&gt;=Popolazione!G$25,ROUND(F27*(1-Mortalità!F28)+Migrazione!F28*(1-(Mortalità!F28/2)),0),"-")</f>
        <v>-</v>
      </c>
      <c r="H28" s="13" t="str">
        <f>IF('Istruzioni per l uso'!$F$6&gt;=Popolazione!H$25,ROUND(G27*(1-Mortalità!G28)+Migrazione!G28*(1-(Mortalità!G28/2)),0),"-")</f>
        <v>-</v>
      </c>
      <c r="I28" s="13" t="str">
        <f>IF('Istruzioni per l uso'!$F$6&gt;=Popolazione!I$25,ROUND(H27*(1-Mortalità!H28)+Migrazione!H28*(1-(Mortalità!H28/2)),0),"-")</f>
        <v>-</v>
      </c>
      <c r="J28" s="13" t="str">
        <f>IF('Istruzioni per l uso'!$F$6&gt;=Popolazione!J$25,ROUND(I27*(1-Mortalità!I28)+Migrazione!I28*(1-(Mortalità!I28/2)),0),"-")</f>
        <v>-</v>
      </c>
      <c r="K28" s="13" t="str">
        <f>IF('Istruzioni per l uso'!$F$6&gt;=Popolazione!K$25,ROUND(J27*(1-Mortalità!J28)+Migrazione!J28*(1-(Mortalità!J28/2)),0),"-")</f>
        <v>-</v>
      </c>
      <c r="L28" s="13" t="str">
        <f>IF('Istruzioni per l uso'!$F$6&gt;=Popolazione!L$25,ROUND(K27*(1-Mortalità!K28)+Migrazione!K28*(1-(Mortalità!K28/2)),0),"-")</f>
        <v>-</v>
      </c>
      <c r="M28" s="13" t="str">
        <f>IF('Istruzioni per l uso'!$F$6&gt;=Popolazione!M$25,ROUND(L27*(1-Mortalità!L28)+Migrazione!L28*(1-(Mortalità!L28/2)),0),"-")</f>
        <v>-</v>
      </c>
      <c r="N28" s="13" t="str">
        <f>IF('Istruzioni per l uso'!$F$6&gt;=Popolazione!N$25,ROUND(M27*(1-Mortalità!M28)+Migrazione!M28*(1-(Mortalità!M28/2)),0),"-")</f>
        <v>-</v>
      </c>
      <c r="O28" s="13" t="str">
        <f>IF('Istruzioni per l uso'!$F$6&gt;=Popolazione!O$25,ROUND(N27*(1-Mortalità!N28)+Migrazione!N28*(1-(Mortalità!N28/2)),0),"-")</f>
        <v>-</v>
      </c>
      <c r="P28" s="13" t="str">
        <f>IF('Istruzioni per l uso'!$F$6&gt;=Popolazione!P$25,ROUND(O27*(1-Mortalità!O28)+Migrazione!O28*(1-(Mortalità!O28/2)),0),"-")</f>
        <v>-</v>
      </c>
      <c r="Q28" s="13" t="str">
        <f>IF('Istruzioni per l uso'!$F$6&gt;=Popolazione!Q$25,ROUND(P27*(1-Mortalità!P28)+Migrazione!P28*(1-(Mortalità!P28/2)),0),"-")</f>
        <v>-</v>
      </c>
      <c r="R28" s="13" t="str">
        <f>IF('Istruzioni per l uso'!$F$6&gt;=Popolazione!R$25,ROUND(Q27*(1-Mortalità!Q28)+Migrazione!Q28*(1-(Mortalità!Q28/2)),0),"-")</f>
        <v>-</v>
      </c>
      <c r="S28" s="13" t="str">
        <f>IF('Istruzioni per l uso'!$F$6&gt;=Popolazione!S$25,ROUND(R27*(1-Mortalità!R28)+Migrazione!R28*(1-(Mortalità!R28/2)),0),"-")</f>
        <v>-</v>
      </c>
    </row>
    <row r="29" spans="2:19" x14ac:dyDescent="0.3">
      <c r="B29" s="4" t="s">
        <v>0</v>
      </c>
      <c r="C29" s="15">
        <v>203802</v>
      </c>
      <c r="D29" s="13" t="str">
        <f>IF('Istruzioni per l uso'!$F$6&gt;=Popolazione!D$25,ROUND(C28*(1-Mortalità!C29)+Migrazione!C29*(1-(Mortalità!C29/2)),0),"-")</f>
        <v>-</v>
      </c>
      <c r="E29" s="13" t="str">
        <f>IF('Istruzioni per l uso'!$F$6&gt;=Popolazione!E$25,ROUND(D28*(1-Mortalità!D29)+Migrazione!D29*(1-(Mortalità!D29/2)),0),"-")</f>
        <v>-</v>
      </c>
      <c r="F29" s="13" t="str">
        <f>IF('Istruzioni per l uso'!$F$6&gt;=Popolazione!F$25,ROUND(E28*(1-Mortalità!E29)+Migrazione!E29*(1-(Mortalità!E29/2)),0),"-")</f>
        <v>-</v>
      </c>
      <c r="G29" s="13" t="str">
        <f>IF('Istruzioni per l uso'!$F$6&gt;=Popolazione!G$25,ROUND(F28*(1-Mortalità!F29)+Migrazione!F29*(1-(Mortalità!F29/2)),0),"-")</f>
        <v>-</v>
      </c>
      <c r="H29" s="13" t="str">
        <f>IF('Istruzioni per l uso'!$F$6&gt;=Popolazione!H$25,ROUND(G28*(1-Mortalità!G29)+Migrazione!G29*(1-(Mortalità!G29/2)),0),"-")</f>
        <v>-</v>
      </c>
      <c r="I29" s="13" t="str">
        <f>IF('Istruzioni per l uso'!$F$6&gt;=Popolazione!I$25,ROUND(H28*(1-Mortalità!H29)+Migrazione!H29*(1-(Mortalità!H29/2)),0),"-")</f>
        <v>-</v>
      </c>
      <c r="J29" s="13" t="str">
        <f>IF('Istruzioni per l uso'!$F$6&gt;=Popolazione!J$25,ROUND(I28*(1-Mortalità!I29)+Migrazione!I29*(1-(Mortalità!I29/2)),0),"-")</f>
        <v>-</v>
      </c>
      <c r="K29" s="13" t="str">
        <f>IF('Istruzioni per l uso'!$F$6&gt;=Popolazione!K$25,ROUND(J28*(1-Mortalità!J29)+Migrazione!J29*(1-(Mortalità!J29/2)),0),"-")</f>
        <v>-</v>
      </c>
      <c r="L29" s="13" t="str">
        <f>IF('Istruzioni per l uso'!$F$6&gt;=Popolazione!L$25,ROUND(K28*(1-Mortalità!K29)+Migrazione!K29*(1-(Mortalità!K29/2)),0),"-")</f>
        <v>-</v>
      </c>
      <c r="M29" s="13" t="str">
        <f>IF('Istruzioni per l uso'!$F$6&gt;=Popolazione!M$25,ROUND(L28*(1-Mortalità!L29)+Migrazione!L29*(1-(Mortalità!L29/2)),0),"-")</f>
        <v>-</v>
      </c>
      <c r="N29" s="13" t="str">
        <f>IF('Istruzioni per l uso'!$F$6&gt;=Popolazione!N$25,ROUND(M28*(1-Mortalità!M29)+Migrazione!M29*(1-(Mortalità!M29/2)),0),"-")</f>
        <v>-</v>
      </c>
      <c r="O29" s="13" t="str">
        <f>IF('Istruzioni per l uso'!$F$6&gt;=Popolazione!O$25,ROUND(N28*(1-Mortalità!N29)+Migrazione!N29*(1-(Mortalità!N29/2)),0),"-")</f>
        <v>-</v>
      </c>
      <c r="P29" s="13" t="str">
        <f>IF('Istruzioni per l uso'!$F$6&gt;=Popolazione!P$25,ROUND(O28*(1-Mortalità!O29)+Migrazione!O29*(1-(Mortalità!O29/2)),0),"-")</f>
        <v>-</v>
      </c>
      <c r="Q29" s="13" t="str">
        <f>IF('Istruzioni per l uso'!$F$6&gt;=Popolazione!Q$25,ROUND(P28*(1-Mortalità!P29)+Migrazione!P29*(1-(Mortalità!P29/2)),0),"-")</f>
        <v>-</v>
      </c>
      <c r="R29" s="13" t="str">
        <f>IF('Istruzioni per l uso'!$F$6&gt;=Popolazione!R$25,ROUND(Q28*(1-Mortalità!Q29)+Migrazione!Q29*(1-(Mortalità!Q29/2)),0),"-")</f>
        <v>-</v>
      </c>
      <c r="S29" s="13" t="str">
        <f>IF('Istruzioni per l uso'!$F$6&gt;=Popolazione!S$25,ROUND(R28*(1-Mortalità!R29)+Migrazione!R29*(1-(Mortalità!R29/2)),0),"-")</f>
        <v>-</v>
      </c>
    </row>
    <row r="30" spans="2:19" x14ac:dyDescent="0.3">
      <c r="B30" s="4" t="s">
        <v>1</v>
      </c>
      <c r="C30" s="15">
        <v>231154</v>
      </c>
      <c r="D30" s="13" t="str">
        <f>IF('Istruzioni per l uso'!$F$6&gt;=Popolazione!D$25,ROUND(C29*(1-Mortalità!C30)+Migrazione!C30*(1-(Mortalità!C30/2)),0),"-")</f>
        <v>-</v>
      </c>
      <c r="E30" s="13" t="str">
        <f>IF('Istruzioni per l uso'!$F$6&gt;=Popolazione!E$25,ROUND(D29*(1-Mortalità!D30)+Migrazione!D30*(1-(Mortalità!D30/2)),0),"-")</f>
        <v>-</v>
      </c>
      <c r="F30" s="13" t="str">
        <f>IF('Istruzioni per l uso'!$F$6&gt;=Popolazione!F$25,ROUND(E29*(1-Mortalità!E30)+Migrazione!E30*(1-(Mortalità!E30/2)),0),"-")</f>
        <v>-</v>
      </c>
      <c r="G30" s="13" t="str">
        <f>IF('Istruzioni per l uso'!$F$6&gt;=Popolazione!G$25,ROUND(F29*(1-Mortalità!F30)+Migrazione!F30*(1-(Mortalità!F30/2)),0),"-")</f>
        <v>-</v>
      </c>
      <c r="H30" s="13" t="str">
        <f>IF('Istruzioni per l uso'!$F$6&gt;=Popolazione!H$25,ROUND(G29*(1-Mortalità!G30)+Migrazione!G30*(1-(Mortalità!G30/2)),0),"-")</f>
        <v>-</v>
      </c>
      <c r="I30" s="13" t="str">
        <f>IF('Istruzioni per l uso'!$F$6&gt;=Popolazione!I$25,ROUND(H29*(1-Mortalità!H30)+Migrazione!H30*(1-(Mortalità!H30/2)),0),"-")</f>
        <v>-</v>
      </c>
      <c r="J30" s="13" t="str">
        <f>IF('Istruzioni per l uso'!$F$6&gt;=Popolazione!J$25,ROUND(I29*(1-Mortalità!I30)+Migrazione!I30*(1-(Mortalità!I30/2)),0),"-")</f>
        <v>-</v>
      </c>
      <c r="K30" s="13" t="str">
        <f>IF('Istruzioni per l uso'!$F$6&gt;=Popolazione!K$25,ROUND(J29*(1-Mortalità!J30)+Migrazione!J30*(1-(Mortalità!J30/2)),0),"-")</f>
        <v>-</v>
      </c>
      <c r="L30" s="13" t="str">
        <f>IF('Istruzioni per l uso'!$F$6&gt;=Popolazione!L$25,ROUND(K29*(1-Mortalità!K30)+Migrazione!K30*(1-(Mortalità!K30/2)),0),"-")</f>
        <v>-</v>
      </c>
      <c r="M30" s="13" t="str">
        <f>IF('Istruzioni per l uso'!$F$6&gt;=Popolazione!M$25,ROUND(L29*(1-Mortalità!L30)+Migrazione!L30*(1-(Mortalità!L30/2)),0),"-")</f>
        <v>-</v>
      </c>
      <c r="N30" s="13" t="str">
        <f>IF('Istruzioni per l uso'!$F$6&gt;=Popolazione!N$25,ROUND(M29*(1-Mortalità!M30)+Migrazione!M30*(1-(Mortalità!M30/2)),0),"-")</f>
        <v>-</v>
      </c>
      <c r="O30" s="13" t="str">
        <f>IF('Istruzioni per l uso'!$F$6&gt;=Popolazione!O$25,ROUND(N29*(1-Mortalità!N30)+Migrazione!N30*(1-(Mortalità!N30/2)),0),"-")</f>
        <v>-</v>
      </c>
      <c r="P30" s="13" t="str">
        <f>IF('Istruzioni per l uso'!$F$6&gt;=Popolazione!P$25,ROUND(O29*(1-Mortalità!O30)+Migrazione!O30*(1-(Mortalità!O30/2)),0),"-")</f>
        <v>-</v>
      </c>
      <c r="Q30" s="13" t="str">
        <f>IF('Istruzioni per l uso'!$F$6&gt;=Popolazione!Q$25,ROUND(P29*(1-Mortalità!P30)+Migrazione!P30*(1-(Mortalità!P30/2)),0),"-")</f>
        <v>-</v>
      </c>
      <c r="R30" s="13" t="str">
        <f>IF('Istruzioni per l uso'!$F$6&gt;=Popolazione!R$25,ROUND(Q29*(1-Mortalità!Q30)+Migrazione!Q30*(1-(Mortalità!Q30/2)),0),"-")</f>
        <v>-</v>
      </c>
      <c r="S30" s="13" t="str">
        <f>IF('Istruzioni per l uso'!$F$6&gt;=Popolazione!S$25,ROUND(R29*(1-Mortalità!R30)+Migrazione!R30*(1-(Mortalità!R30/2)),0),"-")</f>
        <v>-</v>
      </c>
    </row>
    <row r="31" spans="2:19" x14ac:dyDescent="0.3">
      <c r="B31" s="4" t="s">
        <v>2</v>
      </c>
      <c r="C31" s="15">
        <v>275053</v>
      </c>
      <c r="D31" s="13" t="str">
        <f>IF('Istruzioni per l uso'!$F$6&gt;=Popolazione!D$25,ROUND(C30*(1-Mortalità!C31)+Migrazione!C31*(1-(Mortalità!C31/2)),0),"-")</f>
        <v>-</v>
      </c>
      <c r="E31" s="13" t="str">
        <f>IF('Istruzioni per l uso'!$F$6&gt;=Popolazione!E$25,ROUND(D30*(1-Mortalità!D31)+Migrazione!D31*(1-(Mortalità!D31/2)),0),"-")</f>
        <v>-</v>
      </c>
      <c r="F31" s="13" t="str">
        <f>IF('Istruzioni per l uso'!$F$6&gt;=Popolazione!F$25,ROUND(E30*(1-Mortalità!E31)+Migrazione!E31*(1-(Mortalità!E31/2)),0),"-")</f>
        <v>-</v>
      </c>
      <c r="G31" s="13" t="str">
        <f>IF('Istruzioni per l uso'!$F$6&gt;=Popolazione!G$25,ROUND(F30*(1-Mortalità!F31)+Migrazione!F31*(1-(Mortalità!F31/2)),0),"-")</f>
        <v>-</v>
      </c>
      <c r="H31" s="13" t="str">
        <f>IF('Istruzioni per l uso'!$F$6&gt;=Popolazione!H$25,ROUND(G30*(1-Mortalità!G31)+Migrazione!G31*(1-(Mortalità!G31/2)),0),"-")</f>
        <v>-</v>
      </c>
      <c r="I31" s="13" t="str">
        <f>IF('Istruzioni per l uso'!$F$6&gt;=Popolazione!I$25,ROUND(H30*(1-Mortalità!H31)+Migrazione!H31*(1-(Mortalità!H31/2)),0),"-")</f>
        <v>-</v>
      </c>
      <c r="J31" s="13" t="str">
        <f>IF('Istruzioni per l uso'!$F$6&gt;=Popolazione!J$25,ROUND(I30*(1-Mortalità!I31)+Migrazione!I31*(1-(Mortalità!I31/2)),0),"-")</f>
        <v>-</v>
      </c>
      <c r="K31" s="13" t="str">
        <f>IF('Istruzioni per l uso'!$F$6&gt;=Popolazione!K$25,ROUND(J30*(1-Mortalità!J31)+Migrazione!J31*(1-(Mortalità!J31/2)),0),"-")</f>
        <v>-</v>
      </c>
      <c r="L31" s="13" t="str">
        <f>IF('Istruzioni per l uso'!$F$6&gt;=Popolazione!L$25,ROUND(K30*(1-Mortalità!K31)+Migrazione!K31*(1-(Mortalità!K31/2)),0),"-")</f>
        <v>-</v>
      </c>
      <c r="M31" s="13" t="str">
        <f>IF('Istruzioni per l uso'!$F$6&gt;=Popolazione!M$25,ROUND(L30*(1-Mortalità!L31)+Migrazione!L31*(1-(Mortalità!L31/2)),0),"-")</f>
        <v>-</v>
      </c>
      <c r="N31" s="13" t="str">
        <f>IF('Istruzioni per l uso'!$F$6&gt;=Popolazione!N$25,ROUND(M30*(1-Mortalità!M31)+Migrazione!M31*(1-(Mortalità!M31/2)),0),"-")</f>
        <v>-</v>
      </c>
      <c r="O31" s="13" t="str">
        <f>IF('Istruzioni per l uso'!$F$6&gt;=Popolazione!O$25,ROUND(N30*(1-Mortalità!N31)+Migrazione!N31*(1-(Mortalità!N31/2)),0),"-")</f>
        <v>-</v>
      </c>
      <c r="P31" s="13" t="str">
        <f>IF('Istruzioni per l uso'!$F$6&gt;=Popolazione!P$25,ROUND(O30*(1-Mortalità!O31)+Migrazione!O31*(1-(Mortalità!O31/2)),0),"-")</f>
        <v>-</v>
      </c>
      <c r="Q31" s="13" t="str">
        <f>IF('Istruzioni per l uso'!$F$6&gt;=Popolazione!Q$25,ROUND(P30*(1-Mortalità!P31)+Migrazione!P31*(1-(Mortalità!P31/2)),0),"-")</f>
        <v>-</v>
      </c>
      <c r="R31" s="13" t="str">
        <f>IF('Istruzioni per l uso'!$F$6&gt;=Popolazione!R$25,ROUND(Q30*(1-Mortalità!Q31)+Migrazione!Q31*(1-(Mortalità!Q31/2)),0),"-")</f>
        <v>-</v>
      </c>
      <c r="S31" s="13" t="str">
        <f>IF('Istruzioni per l uso'!$F$6&gt;=Popolazione!S$25,ROUND(R30*(1-Mortalità!R31)+Migrazione!R31*(1-(Mortalità!R31/2)),0),"-")</f>
        <v>-</v>
      </c>
    </row>
    <row r="32" spans="2:19" x14ac:dyDescent="0.3">
      <c r="B32" s="4" t="s">
        <v>3</v>
      </c>
      <c r="C32" s="15">
        <v>306776</v>
      </c>
      <c r="D32" s="13" t="str">
        <f>IF('Istruzioni per l uso'!$F$6&gt;=Popolazione!D$25,ROUND(C31*(1-Mortalità!C32)+Migrazione!C32*(1-(Mortalità!C32/2)),0),"-")</f>
        <v>-</v>
      </c>
      <c r="E32" s="13" t="str">
        <f>IF('Istruzioni per l uso'!$F$6&gt;=Popolazione!E$25,ROUND(D31*(1-Mortalità!D32)+Migrazione!D32*(1-(Mortalità!D32/2)),0),"-")</f>
        <v>-</v>
      </c>
      <c r="F32" s="13" t="str">
        <f>IF('Istruzioni per l uso'!$F$6&gt;=Popolazione!F$25,ROUND(E31*(1-Mortalità!E32)+Migrazione!E32*(1-(Mortalità!E32/2)),0),"-")</f>
        <v>-</v>
      </c>
      <c r="G32" s="13" t="str">
        <f>IF('Istruzioni per l uso'!$F$6&gt;=Popolazione!G$25,ROUND(F31*(1-Mortalità!F32)+Migrazione!F32*(1-(Mortalità!F32/2)),0),"-")</f>
        <v>-</v>
      </c>
      <c r="H32" s="13" t="str">
        <f>IF('Istruzioni per l uso'!$F$6&gt;=Popolazione!H$25,ROUND(G31*(1-Mortalità!G32)+Migrazione!G32*(1-(Mortalità!G32/2)),0),"-")</f>
        <v>-</v>
      </c>
      <c r="I32" s="13" t="str">
        <f>IF('Istruzioni per l uso'!$F$6&gt;=Popolazione!I$25,ROUND(H31*(1-Mortalità!H32)+Migrazione!H32*(1-(Mortalità!H32/2)),0),"-")</f>
        <v>-</v>
      </c>
      <c r="J32" s="13" t="str">
        <f>IF('Istruzioni per l uso'!$F$6&gt;=Popolazione!J$25,ROUND(I31*(1-Mortalità!I32)+Migrazione!I32*(1-(Mortalità!I32/2)),0),"-")</f>
        <v>-</v>
      </c>
      <c r="K32" s="13" t="str">
        <f>IF('Istruzioni per l uso'!$F$6&gt;=Popolazione!K$25,ROUND(J31*(1-Mortalità!J32)+Migrazione!J32*(1-(Mortalità!J32/2)),0),"-")</f>
        <v>-</v>
      </c>
      <c r="L32" s="13" t="str">
        <f>IF('Istruzioni per l uso'!$F$6&gt;=Popolazione!L$25,ROUND(K31*(1-Mortalità!K32)+Migrazione!K32*(1-(Mortalità!K32/2)),0),"-")</f>
        <v>-</v>
      </c>
      <c r="M32" s="13" t="str">
        <f>IF('Istruzioni per l uso'!$F$6&gt;=Popolazione!M$25,ROUND(L31*(1-Mortalità!L32)+Migrazione!L32*(1-(Mortalità!L32/2)),0),"-")</f>
        <v>-</v>
      </c>
      <c r="N32" s="13" t="str">
        <f>IF('Istruzioni per l uso'!$F$6&gt;=Popolazione!N$25,ROUND(M31*(1-Mortalità!M32)+Migrazione!M32*(1-(Mortalità!M32/2)),0),"-")</f>
        <v>-</v>
      </c>
      <c r="O32" s="13" t="str">
        <f>IF('Istruzioni per l uso'!$F$6&gt;=Popolazione!O$25,ROUND(N31*(1-Mortalità!N32)+Migrazione!N32*(1-(Mortalità!N32/2)),0),"-")</f>
        <v>-</v>
      </c>
      <c r="P32" s="13" t="str">
        <f>IF('Istruzioni per l uso'!$F$6&gt;=Popolazione!P$25,ROUND(O31*(1-Mortalità!O32)+Migrazione!O32*(1-(Mortalità!O32/2)),0),"-")</f>
        <v>-</v>
      </c>
      <c r="Q32" s="13" t="str">
        <f>IF('Istruzioni per l uso'!$F$6&gt;=Popolazione!Q$25,ROUND(P31*(1-Mortalità!P32)+Migrazione!P32*(1-(Mortalità!P32/2)),0),"-")</f>
        <v>-</v>
      </c>
      <c r="R32" s="13" t="str">
        <f>IF('Istruzioni per l uso'!$F$6&gt;=Popolazione!R$25,ROUND(Q31*(1-Mortalità!Q32)+Migrazione!Q32*(1-(Mortalità!Q32/2)),0),"-")</f>
        <v>-</v>
      </c>
      <c r="S32" s="13" t="str">
        <f>IF('Istruzioni per l uso'!$F$6&gt;=Popolazione!S$25,ROUND(R31*(1-Mortalità!R32)+Migrazione!R32*(1-(Mortalità!R32/2)),0),"-")</f>
        <v>-</v>
      </c>
    </row>
    <row r="33" spans="2:19" x14ac:dyDescent="0.3">
      <c r="B33" s="4" t="s">
        <v>4</v>
      </c>
      <c r="C33" s="15">
        <v>308180</v>
      </c>
      <c r="D33" s="13" t="str">
        <f>IF('Istruzioni per l uso'!$F$6&gt;=Popolazione!D$25,ROUND(C32*(1-Mortalità!C33)+Migrazione!C33*(1-(Mortalità!C33/2)),0),"-")</f>
        <v>-</v>
      </c>
      <c r="E33" s="13" t="str">
        <f>IF('Istruzioni per l uso'!$F$6&gt;=Popolazione!E$25,ROUND(D32*(1-Mortalità!D33)+Migrazione!D33*(1-(Mortalità!D33/2)),0),"-")</f>
        <v>-</v>
      </c>
      <c r="F33" s="13" t="str">
        <f>IF('Istruzioni per l uso'!$F$6&gt;=Popolazione!F$25,ROUND(E32*(1-Mortalità!E33)+Migrazione!E33*(1-(Mortalità!E33/2)),0),"-")</f>
        <v>-</v>
      </c>
      <c r="G33" s="13" t="str">
        <f>IF('Istruzioni per l uso'!$F$6&gt;=Popolazione!G$25,ROUND(F32*(1-Mortalità!F33)+Migrazione!F33*(1-(Mortalità!F33/2)),0),"-")</f>
        <v>-</v>
      </c>
      <c r="H33" s="13" t="str">
        <f>IF('Istruzioni per l uso'!$F$6&gt;=Popolazione!H$25,ROUND(G32*(1-Mortalità!G33)+Migrazione!G33*(1-(Mortalità!G33/2)),0),"-")</f>
        <v>-</v>
      </c>
      <c r="I33" s="13" t="str">
        <f>IF('Istruzioni per l uso'!$F$6&gt;=Popolazione!I$25,ROUND(H32*(1-Mortalità!H33)+Migrazione!H33*(1-(Mortalità!H33/2)),0),"-")</f>
        <v>-</v>
      </c>
      <c r="J33" s="13" t="str">
        <f>IF('Istruzioni per l uso'!$F$6&gt;=Popolazione!J$25,ROUND(I32*(1-Mortalità!I33)+Migrazione!I33*(1-(Mortalità!I33/2)),0),"-")</f>
        <v>-</v>
      </c>
      <c r="K33" s="13" t="str">
        <f>IF('Istruzioni per l uso'!$F$6&gt;=Popolazione!K$25,ROUND(J32*(1-Mortalità!J33)+Migrazione!J33*(1-(Mortalità!J33/2)),0),"-")</f>
        <v>-</v>
      </c>
      <c r="L33" s="13" t="str">
        <f>IF('Istruzioni per l uso'!$F$6&gt;=Popolazione!L$25,ROUND(K32*(1-Mortalità!K33)+Migrazione!K33*(1-(Mortalità!K33/2)),0),"-")</f>
        <v>-</v>
      </c>
      <c r="M33" s="13" t="str">
        <f>IF('Istruzioni per l uso'!$F$6&gt;=Popolazione!M$25,ROUND(L32*(1-Mortalità!L33)+Migrazione!L33*(1-(Mortalità!L33/2)),0),"-")</f>
        <v>-</v>
      </c>
      <c r="N33" s="13" t="str">
        <f>IF('Istruzioni per l uso'!$F$6&gt;=Popolazione!N$25,ROUND(M32*(1-Mortalità!M33)+Migrazione!M33*(1-(Mortalità!M33/2)),0),"-")</f>
        <v>-</v>
      </c>
      <c r="O33" s="13" t="str">
        <f>IF('Istruzioni per l uso'!$F$6&gt;=Popolazione!O$25,ROUND(N32*(1-Mortalità!N33)+Migrazione!N33*(1-(Mortalità!N33/2)),0),"-")</f>
        <v>-</v>
      </c>
      <c r="P33" s="13" t="str">
        <f>IF('Istruzioni per l uso'!$F$6&gt;=Popolazione!P$25,ROUND(O32*(1-Mortalità!O33)+Migrazione!O33*(1-(Mortalità!O33/2)),0),"-")</f>
        <v>-</v>
      </c>
      <c r="Q33" s="13" t="str">
        <f>IF('Istruzioni per l uso'!$F$6&gt;=Popolazione!Q$25,ROUND(P32*(1-Mortalità!P33)+Migrazione!P33*(1-(Mortalità!P33/2)),0),"-")</f>
        <v>-</v>
      </c>
      <c r="R33" s="13" t="str">
        <f>IF('Istruzioni per l uso'!$F$6&gt;=Popolazione!R$25,ROUND(Q32*(1-Mortalità!Q33)+Migrazione!Q33*(1-(Mortalità!Q33/2)),0),"-")</f>
        <v>-</v>
      </c>
      <c r="S33" s="13" t="str">
        <f>IF('Istruzioni per l uso'!$F$6&gt;=Popolazione!S$25,ROUND(R32*(1-Mortalità!R33)+Migrazione!R33*(1-(Mortalità!R33/2)),0),"-")</f>
        <v>-</v>
      </c>
    </row>
    <row r="34" spans="2:19" x14ac:dyDescent="0.3">
      <c r="B34" s="4" t="s">
        <v>5</v>
      </c>
      <c r="C34" s="15">
        <v>297807</v>
      </c>
      <c r="D34" s="13" t="str">
        <f>IF('Istruzioni per l uso'!$F$6&gt;=Popolazione!D$25,ROUND(C33*(1-Mortalità!C34)+Migrazione!C34*(1-(Mortalità!C34/2)),0),"-")</f>
        <v>-</v>
      </c>
      <c r="E34" s="13" t="str">
        <f>IF('Istruzioni per l uso'!$F$6&gt;=Popolazione!E$25,ROUND(D33*(1-Mortalità!D34)+Migrazione!D34*(1-(Mortalità!D34/2)),0),"-")</f>
        <v>-</v>
      </c>
      <c r="F34" s="13" t="str">
        <f>IF('Istruzioni per l uso'!$F$6&gt;=Popolazione!F$25,ROUND(E33*(1-Mortalità!E34)+Migrazione!E34*(1-(Mortalità!E34/2)),0),"-")</f>
        <v>-</v>
      </c>
      <c r="G34" s="13" t="str">
        <f>IF('Istruzioni per l uso'!$F$6&gt;=Popolazione!G$25,ROUND(F33*(1-Mortalità!F34)+Migrazione!F34*(1-(Mortalità!F34/2)),0),"-")</f>
        <v>-</v>
      </c>
      <c r="H34" s="13" t="str">
        <f>IF('Istruzioni per l uso'!$F$6&gt;=Popolazione!H$25,ROUND(G33*(1-Mortalità!G34)+Migrazione!G34*(1-(Mortalità!G34/2)),0),"-")</f>
        <v>-</v>
      </c>
      <c r="I34" s="13" t="str">
        <f>IF('Istruzioni per l uso'!$F$6&gt;=Popolazione!I$25,ROUND(H33*(1-Mortalità!H34)+Migrazione!H34*(1-(Mortalità!H34/2)),0),"-")</f>
        <v>-</v>
      </c>
      <c r="J34" s="13" t="str">
        <f>IF('Istruzioni per l uso'!$F$6&gt;=Popolazione!J$25,ROUND(I33*(1-Mortalità!I34)+Migrazione!I34*(1-(Mortalità!I34/2)),0),"-")</f>
        <v>-</v>
      </c>
      <c r="K34" s="13" t="str">
        <f>IF('Istruzioni per l uso'!$F$6&gt;=Popolazione!K$25,ROUND(J33*(1-Mortalità!J34)+Migrazione!J34*(1-(Mortalità!J34/2)),0),"-")</f>
        <v>-</v>
      </c>
      <c r="L34" s="13" t="str">
        <f>IF('Istruzioni per l uso'!$F$6&gt;=Popolazione!L$25,ROUND(K33*(1-Mortalità!K34)+Migrazione!K34*(1-(Mortalità!K34/2)),0),"-")</f>
        <v>-</v>
      </c>
      <c r="M34" s="13" t="str">
        <f>IF('Istruzioni per l uso'!$F$6&gt;=Popolazione!M$25,ROUND(L33*(1-Mortalità!L34)+Migrazione!L34*(1-(Mortalità!L34/2)),0),"-")</f>
        <v>-</v>
      </c>
      <c r="N34" s="13" t="str">
        <f>IF('Istruzioni per l uso'!$F$6&gt;=Popolazione!N$25,ROUND(M33*(1-Mortalità!M34)+Migrazione!M34*(1-(Mortalità!M34/2)),0),"-")</f>
        <v>-</v>
      </c>
      <c r="O34" s="13" t="str">
        <f>IF('Istruzioni per l uso'!$F$6&gt;=Popolazione!O$25,ROUND(N33*(1-Mortalità!N34)+Migrazione!N34*(1-(Mortalità!N34/2)),0),"-")</f>
        <v>-</v>
      </c>
      <c r="P34" s="13" t="str">
        <f>IF('Istruzioni per l uso'!$F$6&gt;=Popolazione!P$25,ROUND(O33*(1-Mortalità!O34)+Migrazione!O34*(1-(Mortalità!O34/2)),0),"-")</f>
        <v>-</v>
      </c>
      <c r="Q34" s="13" t="str">
        <f>IF('Istruzioni per l uso'!$F$6&gt;=Popolazione!Q$25,ROUND(P33*(1-Mortalità!P34)+Migrazione!P34*(1-(Mortalità!P34/2)),0),"-")</f>
        <v>-</v>
      </c>
      <c r="R34" s="13" t="str">
        <f>IF('Istruzioni per l uso'!$F$6&gt;=Popolazione!R$25,ROUND(Q33*(1-Mortalità!Q34)+Migrazione!Q34*(1-(Mortalità!Q34/2)),0),"-")</f>
        <v>-</v>
      </c>
      <c r="S34" s="13" t="str">
        <f>IF('Istruzioni per l uso'!$F$6&gt;=Popolazione!S$25,ROUND(R33*(1-Mortalità!R34)+Migrazione!R34*(1-(Mortalità!R34/2)),0),"-")</f>
        <v>-</v>
      </c>
    </row>
    <row r="35" spans="2:19" x14ac:dyDescent="0.3">
      <c r="B35" s="4" t="s">
        <v>6</v>
      </c>
      <c r="C35" s="15">
        <v>299345</v>
      </c>
      <c r="D35" s="13" t="str">
        <f>IF('Istruzioni per l uso'!$F$6&gt;=Popolazione!D$25,ROUND(C34*(1-Mortalità!C35)+Migrazione!C35*(1-(Mortalità!C35/2)),0),"-")</f>
        <v>-</v>
      </c>
      <c r="E35" s="13" t="str">
        <f>IF('Istruzioni per l uso'!$F$6&gt;=Popolazione!E$25,ROUND(D34*(1-Mortalità!D35)+Migrazione!D35*(1-(Mortalità!D35/2)),0),"-")</f>
        <v>-</v>
      </c>
      <c r="F35" s="13" t="str">
        <f>IF('Istruzioni per l uso'!$F$6&gt;=Popolazione!F$25,ROUND(E34*(1-Mortalità!E35)+Migrazione!E35*(1-(Mortalità!E35/2)),0),"-")</f>
        <v>-</v>
      </c>
      <c r="G35" s="13" t="str">
        <f>IF('Istruzioni per l uso'!$F$6&gt;=Popolazione!G$25,ROUND(F34*(1-Mortalità!F35)+Migrazione!F35*(1-(Mortalità!F35/2)),0),"-")</f>
        <v>-</v>
      </c>
      <c r="H35" s="13" t="str">
        <f>IF('Istruzioni per l uso'!$F$6&gt;=Popolazione!H$25,ROUND(G34*(1-Mortalità!G35)+Migrazione!G35*(1-(Mortalità!G35/2)),0),"-")</f>
        <v>-</v>
      </c>
      <c r="I35" s="13" t="str">
        <f>IF('Istruzioni per l uso'!$F$6&gt;=Popolazione!I$25,ROUND(H34*(1-Mortalità!H35)+Migrazione!H35*(1-(Mortalità!H35/2)),0),"-")</f>
        <v>-</v>
      </c>
      <c r="J35" s="13" t="str">
        <f>IF('Istruzioni per l uso'!$F$6&gt;=Popolazione!J$25,ROUND(I34*(1-Mortalità!I35)+Migrazione!I35*(1-(Mortalità!I35/2)),0),"-")</f>
        <v>-</v>
      </c>
      <c r="K35" s="13" t="str">
        <f>IF('Istruzioni per l uso'!$F$6&gt;=Popolazione!K$25,ROUND(J34*(1-Mortalità!J35)+Migrazione!J35*(1-(Mortalità!J35/2)),0),"-")</f>
        <v>-</v>
      </c>
      <c r="L35" s="13" t="str">
        <f>IF('Istruzioni per l uso'!$F$6&gt;=Popolazione!L$25,ROUND(K34*(1-Mortalità!K35)+Migrazione!K35*(1-(Mortalità!K35/2)),0),"-")</f>
        <v>-</v>
      </c>
      <c r="M35" s="13" t="str">
        <f>IF('Istruzioni per l uso'!$F$6&gt;=Popolazione!M$25,ROUND(L34*(1-Mortalità!L35)+Migrazione!L35*(1-(Mortalità!L35/2)),0),"-")</f>
        <v>-</v>
      </c>
      <c r="N35" s="13" t="str">
        <f>IF('Istruzioni per l uso'!$F$6&gt;=Popolazione!N$25,ROUND(M34*(1-Mortalità!M35)+Migrazione!M35*(1-(Mortalità!M35/2)),0),"-")</f>
        <v>-</v>
      </c>
      <c r="O35" s="13" t="str">
        <f>IF('Istruzioni per l uso'!$F$6&gt;=Popolazione!O$25,ROUND(N34*(1-Mortalità!N35)+Migrazione!N35*(1-(Mortalità!N35/2)),0),"-")</f>
        <v>-</v>
      </c>
      <c r="P35" s="13" t="str">
        <f>IF('Istruzioni per l uso'!$F$6&gt;=Popolazione!P$25,ROUND(O34*(1-Mortalità!O35)+Migrazione!O35*(1-(Mortalità!O35/2)),0),"-")</f>
        <v>-</v>
      </c>
      <c r="Q35" s="13" t="str">
        <f>IF('Istruzioni per l uso'!$F$6&gt;=Popolazione!Q$25,ROUND(P34*(1-Mortalità!P35)+Migrazione!P35*(1-(Mortalità!P35/2)),0),"-")</f>
        <v>-</v>
      </c>
      <c r="R35" s="13" t="str">
        <f>IF('Istruzioni per l uso'!$F$6&gt;=Popolazione!R$25,ROUND(Q34*(1-Mortalità!Q35)+Migrazione!Q35*(1-(Mortalità!Q35/2)),0),"-")</f>
        <v>-</v>
      </c>
      <c r="S35" s="13" t="str">
        <f>IF('Istruzioni per l uso'!$F$6&gt;=Popolazione!S$25,ROUND(R34*(1-Mortalità!R35)+Migrazione!R35*(1-(Mortalità!R35/2)),0),"-")</f>
        <v>-</v>
      </c>
    </row>
    <row r="36" spans="2:19" x14ac:dyDescent="0.3">
      <c r="B36" s="4" t="s">
        <v>10</v>
      </c>
      <c r="C36" s="15">
        <v>325660</v>
      </c>
      <c r="D36" s="13" t="str">
        <f>IF('Istruzioni per l uso'!$F$6&gt;=Popolazione!D$25,ROUND(C35*(1-Mortalità!C36)+Migrazione!C36*(1-(Mortalità!C36/2)),0),"-")</f>
        <v>-</v>
      </c>
      <c r="E36" s="13" t="str">
        <f>IF('Istruzioni per l uso'!$F$6&gt;=Popolazione!E$25,ROUND(D35*(1-Mortalità!D36)+Migrazione!D36*(1-(Mortalità!D36/2)),0),"-")</f>
        <v>-</v>
      </c>
      <c r="F36" s="13" t="str">
        <f>IF('Istruzioni per l uso'!$F$6&gt;=Popolazione!F$25,ROUND(E35*(1-Mortalità!E36)+Migrazione!E36*(1-(Mortalità!E36/2)),0),"-")</f>
        <v>-</v>
      </c>
      <c r="G36" s="13" t="str">
        <f>IF('Istruzioni per l uso'!$F$6&gt;=Popolazione!G$25,ROUND(F35*(1-Mortalità!F36)+Migrazione!F36*(1-(Mortalità!F36/2)),0),"-")</f>
        <v>-</v>
      </c>
      <c r="H36" s="13" t="str">
        <f>IF('Istruzioni per l uso'!$F$6&gt;=Popolazione!H$25,ROUND(G35*(1-Mortalità!G36)+Migrazione!G36*(1-(Mortalità!G36/2)),0),"-")</f>
        <v>-</v>
      </c>
      <c r="I36" s="13" t="str">
        <f>IF('Istruzioni per l uso'!$F$6&gt;=Popolazione!I$25,ROUND(H35*(1-Mortalità!H36)+Migrazione!H36*(1-(Mortalità!H36/2)),0),"-")</f>
        <v>-</v>
      </c>
      <c r="J36" s="13" t="str">
        <f>IF('Istruzioni per l uso'!$F$6&gt;=Popolazione!J$25,ROUND(I35*(1-Mortalità!I36)+Migrazione!I36*(1-(Mortalità!I36/2)),0),"-")</f>
        <v>-</v>
      </c>
      <c r="K36" s="13" t="str">
        <f>IF('Istruzioni per l uso'!$F$6&gt;=Popolazione!K$25,ROUND(J35*(1-Mortalità!J36)+Migrazione!J36*(1-(Mortalità!J36/2)),0),"-")</f>
        <v>-</v>
      </c>
      <c r="L36" s="13" t="str">
        <f>IF('Istruzioni per l uso'!$F$6&gt;=Popolazione!L$25,ROUND(K35*(1-Mortalità!K36)+Migrazione!K36*(1-(Mortalità!K36/2)),0),"-")</f>
        <v>-</v>
      </c>
      <c r="M36" s="13" t="str">
        <f>IF('Istruzioni per l uso'!$F$6&gt;=Popolazione!M$25,ROUND(L35*(1-Mortalità!L36)+Migrazione!L36*(1-(Mortalità!L36/2)),0),"-")</f>
        <v>-</v>
      </c>
      <c r="N36" s="13" t="str">
        <f>IF('Istruzioni per l uso'!$F$6&gt;=Popolazione!N$25,ROUND(M35*(1-Mortalità!M36)+Migrazione!M36*(1-(Mortalità!M36/2)),0),"-")</f>
        <v>-</v>
      </c>
      <c r="O36" s="13" t="str">
        <f>IF('Istruzioni per l uso'!$F$6&gt;=Popolazione!O$25,ROUND(N35*(1-Mortalità!N36)+Migrazione!N36*(1-(Mortalità!N36/2)),0),"-")</f>
        <v>-</v>
      </c>
      <c r="P36" s="13" t="str">
        <f>IF('Istruzioni per l uso'!$F$6&gt;=Popolazione!P$25,ROUND(O35*(1-Mortalità!O36)+Migrazione!O36*(1-(Mortalità!O36/2)),0),"-")</f>
        <v>-</v>
      </c>
      <c r="Q36" s="13" t="str">
        <f>IF('Istruzioni per l uso'!$F$6&gt;=Popolazione!Q$25,ROUND(P35*(1-Mortalità!P36)+Migrazione!P36*(1-(Mortalità!P36/2)),0),"-")</f>
        <v>-</v>
      </c>
      <c r="R36" s="13" t="str">
        <f>IF('Istruzioni per l uso'!$F$6&gt;=Popolazione!R$25,ROUND(Q35*(1-Mortalità!Q36)+Migrazione!Q36*(1-(Mortalità!Q36/2)),0),"-")</f>
        <v>-</v>
      </c>
      <c r="S36" s="13" t="str">
        <f>IF('Istruzioni per l uso'!$F$6&gt;=Popolazione!S$25,ROUND(R35*(1-Mortalità!R36)+Migrazione!R36*(1-(Mortalità!R36/2)),0),"-")</f>
        <v>-</v>
      </c>
    </row>
    <row r="37" spans="2:19" x14ac:dyDescent="0.3">
      <c r="B37" s="4" t="s">
        <v>11</v>
      </c>
      <c r="C37" s="15">
        <v>319081</v>
      </c>
      <c r="D37" s="13" t="str">
        <f>IF('Istruzioni per l uso'!$F$6&gt;=Popolazione!D$25,ROUND(C36*(1-Mortalità!C37)+Migrazione!C37*(1-(Mortalità!C37/2)),0),"-")</f>
        <v>-</v>
      </c>
      <c r="E37" s="13" t="str">
        <f>IF('Istruzioni per l uso'!$F$6&gt;=Popolazione!E$25,ROUND(D36*(1-Mortalità!D37)+Migrazione!D37*(1-(Mortalità!D37/2)),0),"-")</f>
        <v>-</v>
      </c>
      <c r="F37" s="13" t="str">
        <f>IF('Istruzioni per l uso'!$F$6&gt;=Popolazione!F$25,ROUND(E36*(1-Mortalità!E37)+Migrazione!E37*(1-(Mortalità!E37/2)),0),"-")</f>
        <v>-</v>
      </c>
      <c r="G37" s="13" t="str">
        <f>IF('Istruzioni per l uso'!$F$6&gt;=Popolazione!G$25,ROUND(F36*(1-Mortalità!F37)+Migrazione!F37*(1-(Mortalità!F37/2)),0),"-")</f>
        <v>-</v>
      </c>
      <c r="H37" s="13" t="str">
        <f>IF('Istruzioni per l uso'!$F$6&gt;=Popolazione!H$25,ROUND(G36*(1-Mortalità!G37)+Migrazione!G37*(1-(Mortalità!G37/2)),0),"-")</f>
        <v>-</v>
      </c>
      <c r="I37" s="13" t="str">
        <f>IF('Istruzioni per l uso'!$F$6&gt;=Popolazione!I$25,ROUND(H36*(1-Mortalità!H37)+Migrazione!H37*(1-(Mortalità!H37/2)),0),"-")</f>
        <v>-</v>
      </c>
      <c r="J37" s="13" t="str">
        <f>IF('Istruzioni per l uso'!$F$6&gt;=Popolazione!J$25,ROUND(I36*(1-Mortalità!I37)+Migrazione!I37*(1-(Mortalità!I37/2)),0),"-")</f>
        <v>-</v>
      </c>
      <c r="K37" s="13" t="str">
        <f>IF('Istruzioni per l uso'!$F$6&gt;=Popolazione!K$25,ROUND(J36*(1-Mortalità!J37)+Migrazione!J37*(1-(Mortalità!J37/2)),0),"-")</f>
        <v>-</v>
      </c>
      <c r="L37" s="13" t="str">
        <f>IF('Istruzioni per l uso'!$F$6&gt;=Popolazione!L$25,ROUND(K36*(1-Mortalità!K37)+Migrazione!K37*(1-(Mortalità!K37/2)),0),"-")</f>
        <v>-</v>
      </c>
      <c r="M37" s="13" t="str">
        <f>IF('Istruzioni per l uso'!$F$6&gt;=Popolazione!M$25,ROUND(L36*(1-Mortalità!L37)+Migrazione!L37*(1-(Mortalità!L37/2)),0),"-")</f>
        <v>-</v>
      </c>
      <c r="N37" s="13" t="str">
        <f>IF('Istruzioni per l uso'!$F$6&gt;=Popolazione!N$25,ROUND(M36*(1-Mortalità!M37)+Migrazione!M37*(1-(Mortalità!M37/2)),0),"-")</f>
        <v>-</v>
      </c>
      <c r="O37" s="13" t="str">
        <f>IF('Istruzioni per l uso'!$F$6&gt;=Popolazione!O$25,ROUND(N36*(1-Mortalità!N37)+Migrazione!N37*(1-(Mortalità!N37/2)),0),"-")</f>
        <v>-</v>
      </c>
      <c r="P37" s="13" t="str">
        <f>IF('Istruzioni per l uso'!$F$6&gt;=Popolazione!P$25,ROUND(O36*(1-Mortalità!O37)+Migrazione!O37*(1-(Mortalità!O37/2)),0),"-")</f>
        <v>-</v>
      </c>
      <c r="Q37" s="13" t="str">
        <f>IF('Istruzioni per l uso'!$F$6&gt;=Popolazione!Q$25,ROUND(P36*(1-Mortalità!P37)+Migrazione!P37*(1-(Mortalità!P37/2)),0),"-")</f>
        <v>-</v>
      </c>
      <c r="R37" s="13" t="str">
        <f>IF('Istruzioni per l uso'!$F$6&gt;=Popolazione!R$25,ROUND(Q36*(1-Mortalità!Q37)+Migrazione!Q37*(1-(Mortalità!Q37/2)),0),"-")</f>
        <v>-</v>
      </c>
      <c r="S37" s="13" t="str">
        <f>IF('Istruzioni per l uso'!$F$6&gt;=Popolazione!S$25,ROUND(R36*(1-Mortalità!R37)+Migrazione!R37*(1-(Mortalità!R37/2)),0),"-")</f>
        <v>-</v>
      </c>
    </row>
    <row r="38" spans="2:19" x14ac:dyDescent="0.3">
      <c r="B38" s="4" t="s">
        <v>12</v>
      </c>
      <c r="C38" s="15">
        <v>266604</v>
      </c>
      <c r="D38" s="13" t="str">
        <f>IF('Istruzioni per l uso'!$F$6&gt;=Popolazione!D$25,ROUND(C37*(1-Mortalità!C38)+Migrazione!C38*(1-(Mortalità!C38/2)),0),"-")</f>
        <v>-</v>
      </c>
      <c r="E38" s="13" t="str">
        <f>IF('Istruzioni per l uso'!$F$6&gt;=Popolazione!E$25,ROUND(D37*(1-Mortalità!D38)+Migrazione!D38*(1-(Mortalità!D38/2)),0),"-")</f>
        <v>-</v>
      </c>
      <c r="F38" s="13" t="str">
        <f>IF('Istruzioni per l uso'!$F$6&gt;=Popolazione!F$25,ROUND(E37*(1-Mortalità!E38)+Migrazione!E38*(1-(Mortalità!E38/2)),0),"-")</f>
        <v>-</v>
      </c>
      <c r="G38" s="13" t="str">
        <f>IF('Istruzioni per l uso'!$F$6&gt;=Popolazione!G$25,ROUND(F37*(1-Mortalità!F38)+Migrazione!F38*(1-(Mortalità!F38/2)),0),"-")</f>
        <v>-</v>
      </c>
      <c r="H38" s="13" t="str">
        <f>IF('Istruzioni per l uso'!$F$6&gt;=Popolazione!H$25,ROUND(G37*(1-Mortalità!G38)+Migrazione!G38*(1-(Mortalità!G38/2)),0),"-")</f>
        <v>-</v>
      </c>
      <c r="I38" s="13" t="str">
        <f>IF('Istruzioni per l uso'!$F$6&gt;=Popolazione!I$25,ROUND(H37*(1-Mortalità!H38)+Migrazione!H38*(1-(Mortalità!H38/2)),0),"-")</f>
        <v>-</v>
      </c>
      <c r="J38" s="13" t="str">
        <f>IF('Istruzioni per l uso'!$F$6&gt;=Popolazione!J$25,ROUND(I37*(1-Mortalità!I38)+Migrazione!I38*(1-(Mortalità!I38/2)),0),"-")</f>
        <v>-</v>
      </c>
      <c r="K38" s="13" t="str">
        <f>IF('Istruzioni per l uso'!$F$6&gt;=Popolazione!K$25,ROUND(J37*(1-Mortalità!J38)+Migrazione!J38*(1-(Mortalità!J38/2)),0),"-")</f>
        <v>-</v>
      </c>
      <c r="L38" s="13" t="str">
        <f>IF('Istruzioni per l uso'!$F$6&gt;=Popolazione!L$25,ROUND(K37*(1-Mortalità!K38)+Migrazione!K38*(1-(Mortalità!K38/2)),0),"-")</f>
        <v>-</v>
      </c>
      <c r="M38" s="13" t="str">
        <f>IF('Istruzioni per l uso'!$F$6&gt;=Popolazione!M$25,ROUND(L37*(1-Mortalità!L38)+Migrazione!L38*(1-(Mortalità!L38/2)),0),"-")</f>
        <v>-</v>
      </c>
      <c r="N38" s="13" t="str">
        <f>IF('Istruzioni per l uso'!$F$6&gt;=Popolazione!N$25,ROUND(M37*(1-Mortalità!M38)+Migrazione!M38*(1-(Mortalità!M38/2)),0),"-")</f>
        <v>-</v>
      </c>
      <c r="O38" s="13" t="str">
        <f>IF('Istruzioni per l uso'!$F$6&gt;=Popolazione!O$25,ROUND(N37*(1-Mortalità!N38)+Migrazione!N38*(1-(Mortalità!N38/2)),0),"-")</f>
        <v>-</v>
      </c>
      <c r="P38" s="13" t="str">
        <f>IF('Istruzioni per l uso'!$F$6&gt;=Popolazione!P$25,ROUND(O37*(1-Mortalità!O38)+Migrazione!O38*(1-(Mortalità!O38/2)),0),"-")</f>
        <v>-</v>
      </c>
      <c r="Q38" s="13" t="str">
        <f>IF('Istruzioni per l uso'!$F$6&gt;=Popolazione!Q$25,ROUND(P37*(1-Mortalità!P38)+Migrazione!P38*(1-(Mortalità!P38/2)),0),"-")</f>
        <v>-</v>
      </c>
      <c r="R38" s="13" t="str">
        <f>IF('Istruzioni per l uso'!$F$6&gt;=Popolazione!R$25,ROUND(Q37*(1-Mortalità!Q38)+Migrazione!Q38*(1-(Mortalità!Q38/2)),0),"-")</f>
        <v>-</v>
      </c>
      <c r="S38" s="13" t="str">
        <f>IF('Istruzioni per l uso'!$F$6&gt;=Popolazione!S$25,ROUND(R37*(1-Mortalità!R38)+Migrazione!R38*(1-(Mortalità!R38/2)),0),"-")</f>
        <v>-</v>
      </c>
    </row>
    <row r="39" spans="2:19" x14ac:dyDescent="0.3">
      <c r="B39" s="4" t="s">
        <v>13</v>
      </c>
      <c r="C39" s="15">
        <v>224718</v>
      </c>
      <c r="D39" s="13" t="str">
        <f>IF('Istruzioni per l uso'!$F$6&gt;=Popolazione!D$25,ROUND(C38*(1-Mortalità!C39)+Migrazione!C39*(1-(Mortalità!C39/2)),0),"-")</f>
        <v>-</v>
      </c>
      <c r="E39" s="13" t="str">
        <f>IF('Istruzioni per l uso'!$F$6&gt;=Popolazione!E$25,ROUND(D38*(1-Mortalità!D39)+Migrazione!D39*(1-(Mortalità!D39/2)),0),"-")</f>
        <v>-</v>
      </c>
      <c r="F39" s="13" t="str">
        <f>IF('Istruzioni per l uso'!$F$6&gt;=Popolazione!F$25,ROUND(E38*(1-Mortalità!E39)+Migrazione!E39*(1-(Mortalità!E39/2)),0),"-")</f>
        <v>-</v>
      </c>
      <c r="G39" s="13" t="str">
        <f>IF('Istruzioni per l uso'!$F$6&gt;=Popolazione!G$25,ROUND(F38*(1-Mortalità!F39)+Migrazione!F39*(1-(Mortalità!F39/2)),0),"-")</f>
        <v>-</v>
      </c>
      <c r="H39" s="13" t="str">
        <f>IF('Istruzioni per l uso'!$F$6&gt;=Popolazione!H$25,ROUND(G38*(1-Mortalità!G39)+Migrazione!G39*(1-(Mortalità!G39/2)),0),"-")</f>
        <v>-</v>
      </c>
      <c r="I39" s="13" t="str">
        <f>IF('Istruzioni per l uso'!$F$6&gt;=Popolazione!I$25,ROUND(H38*(1-Mortalità!H39)+Migrazione!H39*(1-(Mortalità!H39/2)),0),"-")</f>
        <v>-</v>
      </c>
      <c r="J39" s="13" t="str">
        <f>IF('Istruzioni per l uso'!$F$6&gt;=Popolazione!J$25,ROUND(I38*(1-Mortalità!I39)+Migrazione!I39*(1-(Mortalità!I39/2)),0),"-")</f>
        <v>-</v>
      </c>
      <c r="K39" s="13" t="str">
        <f>IF('Istruzioni per l uso'!$F$6&gt;=Popolazione!K$25,ROUND(J38*(1-Mortalità!J39)+Migrazione!J39*(1-(Mortalità!J39/2)),0),"-")</f>
        <v>-</v>
      </c>
      <c r="L39" s="13" t="str">
        <f>IF('Istruzioni per l uso'!$F$6&gt;=Popolazione!L$25,ROUND(K38*(1-Mortalità!K39)+Migrazione!K39*(1-(Mortalità!K39/2)),0),"-")</f>
        <v>-</v>
      </c>
      <c r="M39" s="13" t="str">
        <f>IF('Istruzioni per l uso'!$F$6&gt;=Popolazione!M$25,ROUND(L38*(1-Mortalità!L39)+Migrazione!L39*(1-(Mortalità!L39/2)),0),"-")</f>
        <v>-</v>
      </c>
      <c r="N39" s="13" t="str">
        <f>IF('Istruzioni per l uso'!$F$6&gt;=Popolazione!N$25,ROUND(M38*(1-Mortalità!M39)+Migrazione!M39*(1-(Mortalità!M39/2)),0),"-")</f>
        <v>-</v>
      </c>
      <c r="O39" s="13" t="str">
        <f>IF('Istruzioni per l uso'!$F$6&gt;=Popolazione!O$25,ROUND(N38*(1-Mortalità!N39)+Migrazione!N39*(1-(Mortalità!N39/2)),0),"-")</f>
        <v>-</v>
      </c>
      <c r="P39" s="13" t="str">
        <f>IF('Istruzioni per l uso'!$F$6&gt;=Popolazione!P$25,ROUND(O38*(1-Mortalità!O39)+Migrazione!O39*(1-(Mortalità!O39/2)),0),"-")</f>
        <v>-</v>
      </c>
      <c r="Q39" s="13" t="str">
        <f>IF('Istruzioni per l uso'!$F$6&gt;=Popolazione!Q$25,ROUND(P38*(1-Mortalità!P39)+Migrazione!P39*(1-(Mortalità!P39/2)),0),"-")</f>
        <v>-</v>
      </c>
      <c r="R39" s="13" t="str">
        <f>IF('Istruzioni per l uso'!$F$6&gt;=Popolazione!R$25,ROUND(Q38*(1-Mortalità!Q39)+Migrazione!Q39*(1-(Mortalità!Q39/2)),0),"-")</f>
        <v>-</v>
      </c>
      <c r="S39" s="13" t="str">
        <f>IF('Istruzioni per l uso'!$F$6&gt;=Popolazione!S$25,ROUND(R38*(1-Mortalità!R39)+Migrazione!R39*(1-(Mortalità!R39/2)),0),"-")</f>
        <v>-</v>
      </c>
    </row>
    <row r="40" spans="2:19" x14ac:dyDescent="0.3">
      <c r="B40" s="4" t="s">
        <v>14</v>
      </c>
      <c r="C40" s="15">
        <v>211899</v>
      </c>
      <c r="D40" s="13" t="str">
        <f>IF('Istruzioni per l uso'!$F$6&gt;=Popolazione!D$25,ROUND(C39*(1-Mortalità!C40)+Migrazione!C40*(1-(Mortalità!C40/2)),0),"-")</f>
        <v>-</v>
      </c>
      <c r="E40" s="13" t="str">
        <f>IF('Istruzioni per l uso'!$F$6&gt;=Popolazione!E$25,ROUND(D39*(1-Mortalità!D40)+Migrazione!D40*(1-(Mortalità!D40/2)),0),"-")</f>
        <v>-</v>
      </c>
      <c r="F40" s="13" t="str">
        <f>IF('Istruzioni per l uso'!$F$6&gt;=Popolazione!F$25,ROUND(E39*(1-Mortalità!E40)+Migrazione!E40*(1-(Mortalità!E40/2)),0),"-")</f>
        <v>-</v>
      </c>
      <c r="G40" s="13" t="str">
        <f>IF('Istruzioni per l uso'!$F$6&gt;=Popolazione!G$25,ROUND(F39*(1-Mortalità!F40)+Migrazione!F40*(1-(Mortalità!F40/2)),0),"-")</f>
        <v>-</v>
      </c>
      <c r="H40" s="13" t="str">
        <f>IF('Istruzioni per l uso'!$F$6&gt;=Popolazione!H$25,ROUND(G39*(1-Mortalità!G40)+Migrazione!G40*(1-(Mortalità!G40/2)),0),"-")</f>
        <v>-</v>
      </c>
      <c r="I40" s="13" t="str">
        <f>IF('Istruzioni per l uso'!$F$6&gt;=Popolazione!I$25,ROUND(H39*(1-Mortalità!H40)+Migrazione!H40*(1-(Mortalità!H40/2)),0),"-")</f>
        <v>-</v>
      </c>
      <c r="J40" s="13" t="str">
        <f>IF('Istruzioni per l uso'!$F$6&gt;=Popolazione!J$25,ROUND(I39*(1-Mortalità!I40)+Migrazione!I40*(1-(Mortalità!I40/2)),0),"-")</f>
        <v>-</v>
      </c>
      <c r="K40" s="13" t="str">
        <f>IF('Istruzioni per l uso'!$F$6&gt;=Popolazione!K$25,ROUND(J39*(1-Mortalità!J40)+Migrazione!J40*(1-(Mortalità!J40/2)),0),"-")</f>
        <v>-</v>
      </c>
      <c r="L40" s="13" t="str">
        <f>IF('Istruzioni per l uso'!$F$6&gt;=Popolazione!L$25,ROUND(K39*(1-Mortalità!K40)+Migrazione!K40*(1-(Mortalità!K40/2)),0),"-")</f>
        <v>-</v>
      </c>
      <c r="M40" s="13" t="str">
        <f>IF('Istruzioni per l uso'!$F$6&gt;=Popolazione!M$25,ROUND(L39*(1-Mortalità!L40)+Migrazione!L40*(1-(Mortalità!L40/2)),0),"-")</f>
        <v>-</v>
      </c>
      <c r="N40" s="13" t="str">
        <f>IF('Istruzioni per l uso'!$F$6&gt;=Popolazione!N$25,ROUND(M39*(1-Mortalità!M40)+Migrazione!M40*(1-(Mortalità!M40/2)),0),"-")</f>
        <v>-</v>
      </c>
      <c r="O40" s="13" t="str">
        <f>IF('Istruzioni per l uso'!$F$6&gt;=Popolazione!O$25,ROUND(N39*(1-Mortalità!N40)+Migrazione!N40*(1-(Mortalità!N40/2)),0),"-")</f>
        <v>-</v>
      </c>
      <c r="P40" s="13" t="str">
        <f>IF('Istruzioni per l uso'!$F$6&gt;=Popolazione!P$25,ROUND(O39*(1-Mortalità!O40)+Migrazione!O40*(1-(Mortalità!O40/2)),0),"-")</f>
        <v>-</v>
      </c>
      <c r="Q40" s="13" t="str">
        <f>IF('Istruzioni per l uso'!$F$6&gt;=Popolazione!Q$25,ROUND(P39*(1-Mortalità!P40)+Migrazione!P40*(1-(Mortalità!P40/2)),0),"-")</f>
        <v>-</v>
      </c>
      <c r="R40" s="13" t="str">
        <f>IF('Istruzioni per l uso'!$F$6&gt;=Popolazione!R$25,ROUND(Q39*(1-Mortalità!Q40)+Migrazione!Q40*(1-(Mortalità!Q40/2)),0),"-")</f>
        <v>-</v>
      </c>
      <c r="S40" s="13" t="str">
        <f>IF('Istruzioni per l uso'!$F$6&gt;=Popolazione!S$25,ROUND(R39*(1-Mortalità!R40)+Migrazione!R40*(1-(Mortalità!R40/2)),0),"-")</f>
        <v>-</v>
      </c>
    </row>
    <row r="41" spans="2:19" x14ac:dyDescent="0.3">
      <c r="B41" s="4" t="s">
        <v>15</v>
      </c>
      <c r="C41" s="15">
        <v>180613</v>
      </c>
      <c r="D41" s="13" t="str">
        <f>IF('Istruzioni per l uso'!$F$6&gt;=Popolazione!D$25,ROUND(C40*(1-Mortalità!C41)+Migrazione!C41*(1-(Mortalità!C41/2)),0),"-")</f>
        <v>-</v>
      </c>
      <c r="E41" s="13" t="str">
        <f>IF('Istruzioni per l uso'!$F$6&gt;=Popolazione!E$25,ROUND(D40*(1-Mortalità!D41)+Migrazione!D41*(1-(Mortalità!D41/2)),0),"-")</f>
        <v>-</v>
      </c>
      <c r="F41" s="13" t="str">
        <f>IF('Istruzioni per l uso'!$F$6&gt;=Popolazione!F$25,ROUND(E40*(1-Mortalità!E41)+Migrazione!E41*(1-(Mortalità!E41/2)),0),"-")</f>
        <v>-</v>
      </c>
      <c r="G41" s="13" t="str">
        <f>IF('Istruzioni per l uso'!$F$6&gt;=Popolazione!G$25,ROUND(F40*(1-Mortalità!F41)+Migrazione!F41*(1-(Mortalità!F41/2)),0),"-")</f>
        <v>-</v>
      </c>
      <c r="H41" s="13" t="str">
        <f>IF('Istruzioni per l uso'!$F$6&gt;=Popolazione!H$25,ROUND(G40*(1-Mortalità!G41)+Migrazione!G41*(1-(Mortalità!G41/2)),0),"-")</f>
        <v>-</v>
      </c>
      <c r="I41" s="13" t="str">
        <f>IF('Istruzioni per l uso'!$F$6&gt;=Popolazione!I$25,ROUND(H40*(1-Mortalità!H41)+Migrazione!H41*(1-(Mortalità!H41/2)),0),"-")</f>
        <v>-</v>
      </c>
      <c r="J41" s="13" t="str">
        <f>IF('Istruzioni per l uso'!$F$6&gt;=Popolazione!J$25,ROUND(I40*(1-Mortalità!I41)+Migrazione!I41*(1-(Mortalità!I41/2)),0),"-")</f>
        <v>-</v>
      </c>
      <c r="K41" s="13" t="str">
        <f>IF('Istruzioni per l uso'!$F$6&gt;=Popolazione!K$25,ROUND(J40*(1-Mortalità!J41)+Migrazione!J41*(1-(Mortalità!J41/2)),0),"-")</f>
        <v>-</v>
      </c>
      <c r="L41" s="13" t="str">
        <f>IF('Istruzioni per l uso'!$F$6&gt;=Popolazione!L$25,ROUND(K40*(1-Mortalità!K41)+Migrazione!K41*(1-(Mortalità!K41/2)),0),"-")</f>
        <v>-</v>
      </c>
      <c r="M41" s="13" t="str">
        <f>IF('Istruzioni per l uso'!$F$6&gt;=Popolazione!M$25,ROUND(L40*(1-Mortalità!L41)+Migrazione!L41*(1-(Mortalità!L41/2)),0),"-")</f>
        <v>-</v>
      </c>
      <c r="N41" s="13" t="str">
        <f>IF('Istruzioni per l uso'!$F$6&gt;=Popolazione!N$25,ROUND(M40*(1-Mortalità!M41)+Migrazione!M41*(1-(Mortalità!M41/2)),0),"-")</f>
        <v>-</v>
      </c>
      <c r="O41" s="13" t="str">
        <f>IF('Istruzioni per l uso'!$F$6&gt;=Popolazione!O$25,ROUND(N40*(1-Mortalità!N41)+Migrazione!N41*(1-(Mortalità!N41/2)),0),"-")</f>
        <v>-</v>
      </c>
      <c r="P41" s="13" t="str">
        <f>IF('Istruzioni per l uso'!$F$6&gt;=Popolazione!P$25,ROUND(O40*(1-Mortalità!O41)+Migrazione!O41*(1-(Mortalità!O41/2)),0),"-")</f>
        <v>-</v>
      </c>
      <c r="Q41" s="13" t="str">
        <f>IF('Istruzioni per l uso'!$F$6&gt;=Popolazione!Q$25,ROUND(P40*(1-Mortalità!P41)+Migrazione!P41*(1-(Mortalità!P41/2)),0),"-")</f>
        <v>-</v>
      </c>
      <c r="R41" s="13" t="str">
        <f>IF('Istruzioni per l uso'!$F$6&gt;=Popolazione!R$25,ROUND(Q40*(1-Mortalità!Q41)+Migrazione!Q41*(1-(Mortalità!Q41/2)),0),"-")</f>
        <v>-</v>
      </c>
      <c r="S41" s="13" t="str">
        <f>IF('Istruzioni per l uso'!$F$6&gt;=Popolazione!S$25,ROUND(R40*(1-Mortalità!R41)+Migrazione!R41*(1-(Mortalità!R41/2)),0),"-")</f>
        <v>-</v>
      </c>
    </row>
    <row r="42" spans="2:19" x14ac:dyDescent="0.3">
      <c r="B42" s="4" t="s">
        <v>16</v>
      </c>
      <c r="C42" s="15">
        <v>130952</v>
      </c>
      <c r="D42" s="13" t="str">
        <f>IF('Istruzioni per l uso'!$F$6&gt;=Popolazione!D$25,ROUND(C41*(1-Mortalità!C42)+Migrazione!C42*(1-(Mortalità!C42/2)),0),"-")</f>
        <v>-</v>
      </c>
      <c r="E42" s="13" t="str">
        <f>IF('Istruzioni per l uso'!$F$6&gt;=Popolazione!E$25,ROUND(D41*(1-Mortalità!D42)+Migrazione!D42*(1-(Mortalità!D42/2)),0),"-")</f>
        <v>-</v>
      </c>
      <c r="F42" s="13" t="str">
        <f>IF('Istruzioni per l uso'!$F$6&gt;=Popolazione!F$25,ROUND(E41*(1-Mortalità!E42)+Migrazione!E42*(1-(Mortalità!E42/2)),0),"-")</f>
        <v>-</v>
      </c>
      <c r="G42" s="13" t="str">
        <f>IF('Istruzioni per l uso'!$F$6&gt;=Popolazione!G$25,ROUND(F41*(1-Mortalità!F42)+Migrazione!F42*(1-(Mortalità!F42/2)),0),"-")</f>
        <v>-</v>
      </c>
      <c r="H42" s="13" t="str">
        <f>IF('Istruzioni per l uso'!$F$6&gt;=Popolazione!H$25,ROUND(G41*(1-Mortalità!G42)+Migrazione!G42*(1-(Mortalità!G42/2)),0),"-")</f>
        <v>-</v>
      </c>
      <c r="I42" s="13" t="str">
        <f>IF('Istruzioni per l uso'!$F$6&gt;=Popolazione!I$25,ROUND(H41*(1-Mortalità!H42)+Migrazione!H42*(1-(Mortalità!H42/2)),0),"-")</f>
        <v>-</v>
      </c>
      <c r="J42" s="13" t="str">
        <f>IF('Istruzioni per l uso'!$F$6&gt;=Popolazione!J$25,ROUND(I41*(1-Mortalità!I42)+Migrazione!I42*(1-(Mortalità!I42/2)),0),"-")</f>
        <v>-</v>
      </c>
      <c r="K42" s="13" t="str">
        <f>IF('Istruzioni per l uso'!$F$6&gt;=Popolazione!K$25,ROUND(J41*(1-Mortalità!J42)+Migrazione!J42*(1-(Mortalità!J42/2)),0),"-")</f>
        <v>-</v>
      </c>
      <c r="L42" s="13" t="str">
        <f>IF('Istruzioni per l uso'!$F$6&gt;=Popolazione!L$25,ROUND(K41*(1-Mortalità!K42)+Migrazione!K42*(1-(Mortalità!K42/2)),0),"-")</f>
        <v>-</v>
      </c>
      <c r="M42" s="13" t="str">
        <f>IF('Istruzioni per l uso'!$F$6&gt;=Popolazione!M$25,ROUND(L41*(1-Mortalità!L42)+Migrazione!L42*(1-(Mortalità!L42/2)),0),"-")</f>
        <v>-</v>
      </c>
      <c r="N42" s="13" t="str">
        <f>IF('Istruzioni per l uso'!$F$6&gt;=Popolazione!N$25,ROUND(M41*(1-Mortalità!M42)+Migrazione!M42*(1-(Mortalità!M42/2)),0),"-")</f>
        <v>-</v>
      </c>
      <c r="O42" s="13" t="str">
        <f>IF('Istruzioni per l uso'!$F$6&gt;=Popolazione!O$25,ROUND(N41*(1-Mortalità!N42)+Migrazione!N42*(1-(Mortalità!N42/2)),0),"-")</f>
        <v>-</v>
      </c>
      <c r="P42" s="13" t="str">
        <f>IF('Istruzioni per l uso'!$F$6&gt;=Popolazione!P$25,ROUND(O41*(1-Mortalità!O42)+Migrazione!O42*(1-(Mortalità!O42/2)),0),"-")</f>
        <v>-</v>
      </c>
      <c r="Q42" s="13" t="str">
        <f>IF('Istruzioni per l uso'!$F$6&gt;=Popolazione!Q$25,ROUND(P41*(1-Mortalità!P42)+Migrazione!P42*(1-(Mortalità!P42/2)),0),"-")</f>
        <v>-</v>
      </c>
      <c r="R42" s="13" t="str">
        <f>IF('Istruzioni per l uso'!$F$6&gt;=Popolazione!R$25,ROUND(Q41*(1-Mortalità!Q42)+Migrazione!Q42*(1-(Mortalità!Q42/2)),0),"-")</f>
        <v>-</v>
      </c>
      <c r="S42" s="13" t="str">
        <f>IF('Istruzioni per l uso'!$F$6&gt;=Popolazione!S$25,ROUND(R41*(1-Mortalità!R42)+Migrazione!R42*(1-(Mortalità!R42/2)),0),"-")</f>
        <v>-</v>
      </c>
    </row>
    <row r="43" spans="2:19" x14ac:dyDescent="0.3">
      <c r="B43" s="4" t="s">
        <v>17</v>
      </c>
      <c r="C43" s="15">
        <v>91514</v>
      </c>
      <c r="D43" s="13" t="str">
        <f>IF('Istruzioni per l uso'!$F$6&gt;=Popolazione!D$25,ROUND(C42*(1-Mortalità!C43)+Migrazione!C43*(1-(Mortalità!C43/2)),0),"-")</f>
        <v>-</v>
      </c>
      <c r="E43" s="13" t="str">
        <f>IF('Istruzioni per l uso'!$F$6&gt;=Popolazione!E$25,ROUND(D42*(1-Mortalità!D43)+Migrazione!D43*(1-(Mortalità!D43/2)),0),"-")</f>
        <v>-</v>
      </c>
      <c r="F43" s="13" t="str">
        <f>IF('Istruzioni per l uso'!$F$6&gt;=Popolazione!F$25,ROUND(E42*(1-Mortalità!E43)+Migrazione!E43*(1-(Mortalità!E43/2)),0),"-")</f>
        <v>-</v>
      </c>
      <c r="G43" s="13" t="str">
        <f>IF('Istruzioni per l uso'!$F$6&gt;=Popolazione!G$25,ROUND(F42*(1-Mortalità!F43)+Migrazione!F43*(1-(Mortalità!F43/2)),0),"-")</f>
        <v>-</v>
      </c>
      <c r="H43" s="13" t="str">
        <f>IF('Istruzioni per l uso'!$F$6&gt;=Popolazione!H$25,ROUND(G42*(1-Mortalità!G43)+Migrazione!G43*(1-(Mortalità!G43/2)),0),"-")</f>
        <v>-</v>
      </c>
      <c r="I43" s="13" t="str">
        <f>IF('Istruzioni per l uso'!$F$6&gt;=Popolazione!I$25,ROUND(H42*(1-Mortalità!H43)+Migrazione!H43*(1-(Mortalità!H43/2)),0),"-")</f>
        <v>-</v>
      </c>
      <c r="J43" s="13" t="str">
        <f>IF('Istruzioni per l uso'!$F$6&gt;=Popolazione!J$25,ROUND(I42*(1-Mortalità!I43)+Migrazione!I43*(1-(Mortalità!I43/2)),0),"-")</f>
        <v>-</v>
      </c>
      <c r="K43" s="13" t="str">
        <f>IF('Istruzioni per l uso'!$F$6&gt;=Popolazione!K$25,ROUND(J42*(1-Mortalità!J43)+Migrazione!J43*(1-(Mortalità!J43/2)),0),"-")</f>
        <v>-</v>
      </c>
      <c r="L43" s="13" t="str">
        <f>IF('Istruzioni per l uso'!$F$6&gt;=Popolazione!L$25,ROUND(K42*(1-Mortalità!K43)+Migrazione!K43*(1-(Mortalità!K43/2)),0),"-")</f>
        <v>-</v>
      </c>
      <c r="M43" s="13" t="str">
        <f>IF('Istruzioni per l uso'!$F$6&gt;=Popolazione!M$25,ROUND(L42*(1-Mortalità!L43)+Migrazione!L43*(1-(Mortalità!L43/2)),0),"-")</f>
        <v>-</v>
      </c>
      <c r="N43" s="13" t="str">
        <f>IF('Istruzioni per l uso'!$F$6&gt;=Popolazione!N$25,ROUND(M42*(1-Mortalità!M43)+Migrazione!M43*(1-(Mortalità!M43/2)),0),"-")</f>
        <v>-</v>
      </c>
      <c r="O43" s="13" t="str">
        <f>IF('Istruzioni per l uso'!$F$6&gt;=Popolazione!O$25,ROUND(N42*(1-Mortalità!N43)+Migrazione!N43*(1-(Mortalità!N43/2)),0),"-")</f>
        <v>-</v>
      </c>
      <c r="P43" s="13" t="str">
        <f>IF('Istruzioni per l uso'!$F$6&gt;=Popolazione!P$25,ROUND(O42*(1-Mortalità!O43)+Migrazione!O43*(1-(Mortalità!O43/2)),0),"-")</f>
        <v>-</v>
      </c>
      <c r="Q43" s="13" t="str">
        <f>IF('Istruzioni per l uso'!$F$6&gt;=Popolazione!Q$25,ROUND(P42*(1-Mortalità!P43)+Migrazione!P43*(1-(Mortalità!P43/2)),0),"-")</f>
        <v>-</v>
      </c>
      <c r="R43" s="13" t="str">
        <f>IF('Istruzioni per l uso'!$F$6&gt;=Popolazione!R$25,ROUND(Q42*(1-Mortalità!Q43)+Migrazione!Q43*(1-(Mortalità!Q43/2)),0),"-")</f>
        <v>-</v>
      </c>
      <c r="S43" s="13" t="str">
        <f>IF('Istruzioni per l uso'!$F$6&gt;=Popolazione!S$25,ROUND(R42*(1-Mortalità!R43)+Migrazione!R43*(1-(Mortalità!R43/2)),0),"-")</f>
        <v>-</v>
      </c>
    </row>
    <row r="44" spans="2:19" x14ac:dyDescent="0.3">
      <c r="B44" s="4" t="s">
        <v>18</v>
      </c>
      <c r="C44" s="15">
        <v>45440</v>
      </c>
      <c r="D44" s="13" t="str">
        <f>IF('Istruzioni per l uso'!$F$6&gt;=Popolazione!D$25,ROUND(C43*(1-Mortalità!C44)+Migrazione!C44*(1-(Mortalità!C44/2)),0),"-")</f>
        <v>-</v>
      </c>
      <c r="E44" s="13" t="str">
        <f>IF('Istruzioni per l uso'!$F$6&gt;=Popolazione!E$25,ROUND(D43*(1-Mortalità!D44)+Migrazione!D44*(1-(Mortalità!D44/2)),0),"-")</f>
        <v>-</v>
      </c>
      <c r="F44" s="13" t="str">
        <f>IF('Istruzioni per l uso'!$F$6&gt;=Popolazione!F$25,ROUND(E43*(1-Mortalità!E44)+Migrazione!E44*(1-(Mortalità!E44/2)),0),"-")</f>
        <v>-</v>
      </c>
      <c r="G44" s="13" t="str">
        <f>IF('Istruzioni per l uso'!$F$6&gt;=Popolazione!G$25,ROUND(F43*(1-Mortalità!F44)+Migrazione!F44*(1-(Mortalità!F44/2)),0),"-")</f>
        <v>-</v>
      </c>
      <c r="H44" s="13" t="str">
        <f>IF('Istruzioni per l uso'!$F$6&gt;=Popolazione!H$25,ROUND(G43*(1-Mortalità!G44)+Migrazione!G44*(1-(Mortalità!G44/2)),0),"-")</f>
        <v>-</v>
      </c>
      <c r="I44" s="13" t="str">
        <f>IF('Istruzioni per l uso'!$F$6&gt;=Popolazione!I$25,ROUND(H43*(1-Mortalità!H44)+Migrazione!H44*(1-(Mortalità!H44/2)),0),"-")</f>
        <v>-</v>
      </c>
      <c r="J44" s="13" t="str">
        <f>IF('Istruzioni per l uso'!$F$6&gt;=Popolazione!J$25,ROUND(I43*(1-Mortalità!I44)+Migrazione!I44*(1-(Mortalità!I44/2)),0),"-")</f>
        <v>-</v>
      </c>
      <c r="K44" s="13" t="str">
        <f>IF('Istruzioni per l uso'!$F$6&gt;=Popolazione!K$25,ROUND(J43*(1-Mortalità!J44)+Migrazione!J44*(1-(Mortalità!J44/2)),0),"-")</f>
        <v>-</v>
      </c>
      <c r="L44" s="13" t="str">
        <f>IF('Istruzioni per l uso'!$F$6&gt;=Popolazione!L$25,ROUND(K43*(1-Mortalità!K44)+Migrazione!K44*(1-(Mortalità!K44/2)),0),"-")</f>
        <v>-</v>
      </c>
      <c r="M44" s="13" t="str">
        <f>IF('Istruzioni per l uso'!$F$6&gt;=Popolazione!M$25,ROUND(L43*(1-Mortalità!L44)+Migrazione!L44*(1-(Mortalità!L44/2)),0),"-")</f>
        <v>-</v>
      </c>
      <c r="N44" s="13" t="str">
        <f>IF('Istruzioni per l uso'!$F$6&gt;=Popolazione!N$25,ROUND(M43*(1-Mortalità!M44)+Migrazione!M44*(1-(Mortalità!M44/2)),0),"-")</f>
        <v>-</v>
      </c>
      <c r="O44" s="13" t="str">
        <f>IF('Istruzioni per l uso'!$F$6&gt;=Popolazione!O$25,ROUND(N43*(1-Mortalità!N44)+Migrazione!N44*(1-(Mortalità!N44/2)),0),"-")</f>
        <v>-</v>
      </c>
      <c r="P44" s="13" t="str">
        <f>IF('Istruzioni per l uso'!$F$6&gt;=Popolazione!P$25,ROUND(O43*(1-Mortalità!O44)+Migrazione!O44*(1-(Mortalità!O44/2)),0),"-")</f>
        <v>-</v>
      </c>
      <c r="Q44" s="13" t="str">
        <f>IF('Istruzioni per l uso'!$F$6&gt;=Popolazione!Q$25,ROUND(P43*(1-Mortalità!P44)+Migrazione!P44*(1-(Mortalità!P44/2)),0),"-")</f>
        <v>-</v>
      </c>
      <c r="R44" s="13" t="str">
        <f>IF('Istruzioni per l uso'!$F$6&gt;=Popolazione!R$25,ROUND(Q43*(1-Mortalità!Q44)+Migrazione!Q44*(1-(Mortalità!Q44/2)),0),"-")</f>
        <v>-</v>
      </c>
      <c r="S44" s="13" t="str">
        <f>IF('Istruzioni per l uso'!$F$6&gt;=Popolazione!S$25,ROUND(R43*(1-Mortalità!R44)+Migrazione!R44*(1-(Mortalità!R44/2)),0),"-")</f>
        <v>-</v>
      </c>
    </row>
    <row r="45" spans="2:19" x14ac:dyDescent="0.3">
      <c r="B45" s="4" t="s">
        <v>19</v>
      </c>
      <c r="C45" s="15">
        <v>12653</v>
      </c>
      <c r="D45" s="13" t="str">
        <f>IF('Istruzioni per l uso'!$F$6&gt;=Popolazione!D$25,ROUND(C44*(1-Mortalità!C45)+Migrazione!C45*(1-(Mortalità!C45/2)),0),"-")</f>
        <v>-</v>
      </c>
      <c r="E45" s="13" t="str">
        <f>IF('Istruzioni per l uso'!$F$6&gt;=Popolazione!E$25,ROUND(D44*(1-Mortalità!D45)+Migrazione!D45*(1-(Mortalità!D45/2)),0),"-")</f>
        <v>-</v>
      </c>
      <c r="F45" s="13" t="str">
        <f>IF('Istruzioni per l uso'!$F$6&gt;=Popolazione!F$25,ROUND(E44*(1-Mortalità!E45)+Migrazione!E45*(1-(Mortalità!E45/2)),0),"-")</f>
        <v>-</v>
      </c>
      <c r="G45" s="13" t="str">
        <f>IF('Istruzioni per l uso'!$F$6&gt;=Popolazione!G$25,ROUND(F44*(1-Mortalità!F45)+Migrazione!F45*(1-(Mortalità!F45/2)),0),"-")</f>
        <v>-</v>
      </c>
      <c r="H45" s="13" t="str">
        <f>IF('Istruzioni per l uso'!$F$6&gt;=Popolazione!H$25,ROUND(G44*(1-Mortalità!G45)+Migrazione!G45*(1-(Mortalità!G45/2)),0),"-")</f>
        <v>-</v>
      </c>
      <c r="I45" s="13" t="str">
        <f>IF('Istruzioni per l uso'!$F$6&gt;=Popolazione!I$25,ROUND(H44*(1-Mortalità!H45)+Migrazione!H45*(1-(Mortalità!H45/2)),0),"-")</f>
        <v>-</v>
      </c>
      <c r="J45" s="13" t="str">
        <f>IF('Istruzioni per l uso'!$F$6&gt;=Popolazione!J$25,ROUND(I44*(1-Mortalità!I45)+Migrazione!I45*(1-(Mortalità!I45/2)),0),"-")</f>
        <v>-</v>
      </c>
      <c r="K45" s="13" t="str">
        <f>IF('Istruzioni per l uso'!$F$6&gt;=Popolazione!K$25,ROUND(J44*(1-Mortalità!J45)+Migrazione!J45*(1-(Mortalità!J45/2)),0),"-")</f>
        <v>-</v>
      </c>
      <c r="L45" s="13" t="str">
        <f>IF('Istruzioni per l uso'!$F$6&gt;=Popolazione!L$25,ROUND(K44*(1-Mortalità!K45)+Migrazione!K45*(1-(Mortalità!K45/2)),0),"-")</f>
        <v>-</v>
      </c>
      <c r="M45" s="13" t="str">
        <f>IF('Istruzioni per l uso'!$F$6&gt;=Popolazione!M$25,ROUND(L44*(1-Mortalità!L45)+Migrazione!L45*(1-(Mortalità!L45/2)),0),"-")</f>
        <v>-</v>
      </c>
      <c r="N45" s="13" t="str">
        <f>IF('Istruzioni per l uso'!$F$6&gt;=Popolazione!N$25,ROUND(M44*(1-Mortalità!M45)+Migrazione!M45*(1-(Mortalità!M45/2)),0),"-")</f>
        <v>-</v>
      </c>
      <c r="O45" s="13" t="str">
        <f>IF('Istruzioni per l uso'!$F$6&gt;=Popolazione!O$25,ROUND(N44*(1-Mortalità!N45)+Migrazione!N45*(1-(Mortalità!N45/2)),0),"-")</f>
        <v>-</v>
      </c>
      <c r="P45" s="13" t="str">
        <f>IF('Istruzioni per l uso'!$F$6&gt;=Popolazione!P$25,ROUND(O44*(1-Mortalità!O45)+Migrazione!O45*(1-(Mortalità!O45/2)),0),"-")</f>
        <v>-</v>
      </c>
      <c r="Q45" s="13" t="str">
        <f>IF('Istruzioni per l uso'!$F$6&gt;=Popolazione!Q$25,ROUND(P44*(1-Mortalità!P45)+Migrazione!P45*(1-(Mortalità!P45/2)),0),"-")</f>
        <v>-</v>
      </c>
      <c r="R45" s="13" t="str">
        <f>IF('Istruzioni per l uso'!$F$6&gt;=Popolazione!R$25,ROUND(Q44*(1-Mortalità!Q45)+Migrazione!Q45*(1-(Mortalità!Q45/2)),0),"-")</f>
        <v>-</v>
      </c>
      <c r="S45" s="13" t="str">
        <f>IF('Istruzioni per l uso'!$F$6&gt;=Popolazione!S$25,ROUND(R44*(1-Mortalità!R45)+Migrazione!R45*(1-(Mortalità!R45/2)),0),"-")</f>
        <v>-</v>
      </c>
    </row>
    <row r="46" spans="2:19" ht="14.5" thickBot="1" x14ac:dyDescent="0.35">
      <c r="B46" s="5" t="s">
        <v>20</v>
      </c>
      <c r="C46" s="15">
        <v>1418</v>
      </c>
      <c r="D46" s="13" t="str">
        <f>IF('Istruzioni per l uso'!$F$6&gt;=Popolazione!D$25,ROUND((C45+C46)*(1-Mortalità!C46)+Migrazione!C46*(1-(Mortalità!C46/2)),0),"-")</f>
        <v>-</v>
      </c>
      <c r="E46" s="13" t="str">
        <f>IF('Istruzioni per l uso'!$F$6&gt;=Popolazione!E$25,ROUND((D45+D46)*(1-Mortalità!D46)+Migrazione!D46*(1-(Mortalità!D46/2)),0),"-")</f>
        <v>-</v>
      </c>
      <c r="F46" s="13" t="str">
        <f>IF('Istruzioni per l uso'!$F$6&gt;=Popolazione!F$25,ROUND((E45+E46)*(1-Mortalità!E46)+Migrazione!E46*(1-(Mortalità!E46/2)),0),"-")</f>
        <v>-</v>
      </c>
      <c r="G46" s="13" t="str">
        <f>IF('Istruzioni per l uso'!$F$6&gt;=Popolazione!G$25,ROUND((F45+F46)*(1-Mortalità!F46)+Migrazione!F46*(1-(Mortalità!F46/2)),0),"-")</f>
        <v>-</v>
      </c>
      <c r="H46" s="13" t="str">
        <f>IF('Istruzioni per l uso'!$F$6&gt;=Popolazione!H$25,ROUND((G45+G46)*(1-Mortalità!G46)+Migrazione!G46*(1-(Mortalità!G46/2)),0),"-")</f>
        <v>-</v>
      </c>
      <c r="I46" s="13" t="str">
        <f>IF('Istruzioni per l uso'!$F$6&gt;=Popolazione!I$25,ROUND((H45+H46)*(1-Mortalità!H46)+Migrazione!H46*(1-(Mortalità!H46/2)),0),"-")</f>
        <v>-</v>
      </c>
      <c r="J46" s="13" t="str">
        <f>IF('Istruzioni per l uso'!$F$6&gt;=Popolazione!J$25,ROUND((I45+I46)*(1-Mortalità!I46)+Migrazione!I46*(1-(Mortalità!I46/2)),0),"-")</f>
        <v>-</v>
      </c>
      <c r="K46" s="13" t="str">
        <f>IF('Istruzioni per l uso'!$F$6&gt;=Popolazione!K$25,ROUND((J45+J46)*(1-Mortalità!J46)+Migrazione!J46*(1-(Mortalità!J46/2)),0),"-")</f>
        <v>-</v>
      </c>
      <c r="L46" s="13" t="str">
        <f>IF('Istruzioni per l uso'!$F$6&gt;=Popolazione!L$25,ROUND((K45+K46)*(1-Mortalità!K46)+Migrazione!K46*(1-(Mortalità!K46/2)),0),"-")</f>
        <v>-</v>
      </c>
      <c r="M46" s="13" t="str">
        <f>IF('Istruzioni per l uso'!$F$6&gt;=Popolazione!M$25,ROUND((L45+L46)*(1-Mortalità!L46)+Migrazione!L46*(1-(Mortalità!L46/2)),0),"-")</f>
        <v>-</v>
      </c>
      <c r="N46" s="13" t="str">
        <f>IF('Istruzioni per l uso'!$F$6&gt;=Popolazione!N$25,ROUND((M45+M46)*(1-Mortalità!M46)+Migrazione!M46*(1-(Mortalità!M46/2)),0),"-")</f>
        <v>-</v>
      </c>
      <c r="O46" s="13" t="str">
        <f>IF('Istruzioni per l uso'!$F$6&gt;=Popolazione!O$25,ROUND((N45+N46)*(1-Mortalità!N46)+Migrazione!N46*(1-(Mortalità!N46/2)),0),"-")</f>
        <v>-</v>
      </c>
      <c r="P46" s="13" t="str">
        <f>IF('Istruzioni per l uso'!$F$6&gt;=Popolazione!P$25,ROUND((O45+O46)*(1-Mortalità!O46)+Migrazione!O46*(1-(Mortalità!O46/2)),0),"-")</f>
        <v>-</v>
      </c>
      <c r="Q46" s="13" t="str">
        <f>IF('Istruzioni per l uso'!$F$6&gt;=Popolazione!Q$25,ROUND((P45+P46)*(1-Mortalità!P46)+Migrazione!P46*(1-(Mortalità!P46/2)),0),"-")</f>
        <v>-</v>
      </c>
      <c r="R46" s="13" t="str">
        <f>IF('Istruzioni per l uso'!$F$6&gt;=Popolazione!R$25,ROUND((Q45+Q46)*(1-Mortalità!Q46)+Migrazione!Q46*(1-(Mortalità!Q46/2)),0),"-")</f>
        <v>-</v>
      </c>
      <c r="S46" s="13" t="str">
        <f>IF('Istruzioni per l uso'!$F$6&gt;=Popolazione!S$25,ROUND((R45+R46)*(1-Mortalità!R46)+Migrazione!R46*(1-(Mortalità!R46/2)),0),"-")</f>
        <v>-</v>
      </c>
    </row>
    <row r="48" spans="2:19" x14ac:dyDescent="0.3">
      <c r="B48" t="s">
        <v>87</v>
      </c>
      <c r="C48" s="13">
        <f>IF('Istruzioni per l uso'!$F$6&gt;=Popolazione!C2,SUM(C3:C23)+SUM(C26:C46),"-")</f>
        <v>8670300</v>
      </c>
      <c r="D48" s="13" t="str">
        <f>IF('Istruzioni per l uso'!$F$6&gt;=Popolazione!D2,SUM(D3:D23)+SUM(D26:D46),"-")</f>
        <v>-</v>
      </c>
      <c r="E48" s="13" t="str">
        <f>IF('Istruzioni per l uso'!$F$6&gt;=Popolazione!E2,SUM(E3:E23)+SUM(E26:E46),"-")</f>
        <v>-</v>
      </c>
      <c r="F48" s="13" t="str">
        <f>IF('Istruzioni per l uso'!$F$6&gt;=Popolazione!F2,SUM(F3:F23)+SUM(F26:F46),"-")</f>
        <v>-</v>
      </c>
      <c r="G48" s="13" t="str">
        <f>IF('Istruzioni per l uso'!$F$6&gt;=Popolazione!G2,SUM(G3:G23)+SUM(G26:G46),"-")</f>
        <v>-</v>
      </c>
      <c r="H48" s="13" t="str">
        <f>IF('Istruzioni per l uso'!$F$6&gt;=Popolazione!H2,SUM(H3:H23)+SUM(H26:H46),"-")</f>
        <v>-</v>
      </c>
      <c r="I48" s="13" t="str">
        <f>IF('Istruzioni per l uso'!$F$6&gt;=Popolazione!I2,SUM(I3:I23)+SUM(I26:I46),"-")</f>
        <v>-</v>
      </c>
      <c r="J48" s="13" t="str">
        <f>IF('Istruzioni per l uso'!$F$6&gt;=Popolazione!J2,SUM(J3:J23)+SUM(J26:J46),"-")</f>
        <v>-</v>
      </c>
      <c r="K48" s="13" t="str">
        <f>IF('Istruzioni per l uso'!$F$6&gt;=Popolazione!K2,SUM(K3:K23)+SUM(K26:K46),"-")</f>
        <v>-</v>
      </c>
      <c r="L48" s="13" t="str">
        <f>IF('Istruzioni per l uso'!$F$6&gt;=Popolazione!L2,SUM(L3:L23)+SUM(L26:L46),"-")</f>
        <v>-</v>
      </c>
      <c r="M48" s="13" t="str">
        <f>IF('Istruzioni per l uso'!$F$6&gt;=Popolazione!M2,SUM(M3:M23)+SUM(M26:M46),"-")</f>
        <v>-</v>
      </c>
      <c r="N48" s="13" t="str">
        <f>IF('Istruzioni per l uso'!$F$6&gt;=Popolazione!N2,SUM(N3:N23)+SUM(N26:N46),"-")</f>
        <v>-</v>
      </c>
      <c r="O48" s="13" t="str">
        <f>IF('Istruzioni per l uso'!$F$6&gt;=Popolazione!O2,SUM(O3:O23)+SUM(O26:O46),"-")</f>
        <v>-</v>
      </c>
      <c r="P48" s="13" t="str">
        <f>IF('Istruzioni per l uso'!$F$6&gt;=Popolazione!P2,SUM(P3:P23)+SUM(P26:P46),"-")</f>
        <v>-</v>
      </c>
      <c r="Q48" s="13" t="str">
        <f>IF('Istruzioni per l uso'!$F$6&gt;=Popolazione!Q2,SUM(Q3:Q23)+SUM(Q26:Q46),"-")</f>
        <v>-</v>
      </c>
      <c r="R48" s="13" t="str">
        <f>IF('Istruzioni per l uso'!$F$6&gt;=Popolazione!R2,SUM(R3:R23)+SUM(R26:R46),"-")</f>
        <v>-</v>
      </c>
      <c r="S48" s="13" t="str">
        <f>IF('Istruzioni per l uso'!$F$6&gt;=Popolazione!S2,SUM(S3:S23)+SUM(S26:S46),"-")</f>
        <v>-</v>
      </c>
    </row>
    <row r="50" spans="2:19" ht="14.5" thickBot="1" x14ac:dyDescent="0.35">
      <c r="B50" t="s">
        <v>87</v>
      </c>
    </row>
    <row r="51" spans="2:19" x14ac:dyDescent="0.3">
      <c r="B51" s="10" t="s">
        <v>7</v>
      </c>
      <c r="C51" s="13">
        <f t="shared" ref="C51:S66" si="0">IF(C3="-","-",C3+C26)</f>
        <v>437118</v>
      </c>
      <c r="D51" s="13" t="str">
        <f t="shared" si="0"/>
        <v>-</v>
      </c>
      <c r="E51" s="13" t="str">
        <f t="shared" si="0"/>
        <v>-</v>
      </c>
      <c r="F51" s="13" t="str">
        <f t="shared" si="0"/>
        <v>-</v>
      </c>
      <c r="G51" s="13" t="str">
        <f t="shared" si="0"/>
        <v>-</v>
      </c>
      <c r="H51" s="13" t="str">
        <f t="shared" si="0"/>
        <v>-</v>
      </c>
      <c r="I51" s="13" t="str">
        <f t="shared" si="0"/>
        <v>-</v>
      </c>
      <c r="J51" s="13" t="str">
        <f t="shared" si="0"/>
        <v>-</v>
      </c>
      <c r="K51" s="13" t="str">
        <f t="shared" si="0"/>
        <v>-</v>
      </c>
      <c r="L51" s="13" t="str">
        <f t="shared" si="0"/>
        <v>-</v>
      </c>
      <c r="M51" s="13" t="str">
        <f t="shared" si="0"/>
        <v>-</v>
      </c>
      <c r="N51" s="13" t="str">
        <f t="shared" si="0"/>
        <v>-</v>
      </c>
      <c r="O51" s="13" t="str">
        <f t="shared" si="0"/>
        <v>-</v>
      </c>
      <c r="P51" s="13" t="str">
        <f t="shared" si="0"/>
        <v>-</v>
      </c>
      <c r="Q51" s="13" t="str">
        <f t="shared" si="0"/>
        <v>-</v>
      </c>
      <c r="R51" s="13" t="str">
        <f t="shared" si="0"/>
        <v>-</v>
      </c>
      <c r="S51" s="13" t="str">
        <f t="shared" si="0"/>
        <v>-</v>
      </c>
    </row>
    <row r="52" spans="2:19" x14ac:dyDescent="0.3">
      <c r="B52" s="11" t="s">
        <v>8</v>
      </c>
      <c r="C52" s="13">
        <f t="shared" ref="C52:Q52" si="1">IF(C4="-","-",C4+C27)</f>
        <v>439685</v>
      </c>
      <c r="D52" s="13" t="str">
        <f t="shared" si="1"/>
        <v>-</v>
      </c>
      <c r="E52" s="13" t="str">
        <f t="shared" si="1"/>
        <v>-</v>
      </c>
      <c r="F52" s="13" t="str">
        <f t="shared" si="1"/>
        <v>-</v>
      </c>
      <c r="G52" s="13" t="str">
        <f t="shared" si="1"/>
        <v>-</v>
      </c>
      <c r="H52" s="13" t="str">
        <f t="shared" si="1"/>
        <v>-</v>
      </c>
      <c r="I52" s="13" t="str">
        <f t="shared" si="1"/>
        <v>-</v>
      </c>
      <c r="J52" s="13" t="str">
        <f t="shared" si="1"/>
        <v>-</v>
      </c>
      <c r="K52" s="13" t="str">
        <f t="shared" si="1"/>
        <v>-</v>
      </c>
      <c r="L52" s="13" t="str">
        <f t="shared" si="1"/>
        <v>-</v>
      </c>
      <c r="M52" s="13" t="str">
        <f t="shared" si="1"/>
        <v>-</v>
      </c>
      <c r="N52" s="13" t="str">
        <f t="shared" si="1"/>
        <v>-</v>
      </c>
      <c r="O52" s="13" t="str">
        <f t="shared" si="1"/>
        <v>-</v>
      </c>
      <c r="P52" s="13" t="str">
        <f t="shared" si="1"/>
        <v>-</v>
      </c>
      <c r="Q52" s="13" t="str">
        <f t="shared" si="1"/>
        <v>-</v>
      </c>
      <c r="R52" s="13" t="str">
        <f t="shared" si="0"/>
        <v>-</v>
      </c>
      <c r="S52" s="13" t="str">
        <f t="shared" si="0"/>
        <v>-</v>
      </c>
    </row>
    <row r="53" spans="2:19" x14ac:dyDescent="0.3">
      <c r="B53" s="12" t="s">
        <v>9</v>
      </c>
      <c r="C53" s="13">
        <f t="shared" si="0"/>
        <v>429468</v>
      </c>
      <c r="D53" s="13" t="str">
        <f t="shared" si="0"/>
        <v>-</v>
      </c>
      <c r="E53" s="13" t="str">
        <f t="shared" si="0"/>
        <v>-</v>
      </c>
      <c r="F53" s="13" t="str">
        <f t="shared" si="0"/>
        <v>-</v>
      </c>
      <c r="G53" s="13" t="str">
        <f t="shared" si="0"/>
        <v>-</v>
      </c>
      <c r="H53" s="13" t="str">
        <f t="shared" si="0"/>
        <v>-</v>
      </c>
      <c r="I53" s="13" t="str">
        <f t="shared" si="0"/>
        <v>-</v>
      </c>
      <c r="J53" s="13" t="str">
        <f t="shared" si="0"/>
        <v>-</v>
      </c>
      <c r="K53" s="13" t="str">
        <f t="shared" si="0"/>
        <v>-</v>
      </c>
      <c r="L53" s="13" t="str">
        <f t="shared" si="0"/>
        <v>-</v>
      </c>
      <c r="M53" s="13" t="str">
        <f t="shared" si="0"/>
        <v>-</v>
      </c>
      <c r="N53" s="13" t="str">
        <f t="shared" si="0"/>
        <v>-</v>
      </c>
      <c r="O53" s="13" t="str">
        <f t="shared" si="0"/>
        <v>-</v>
      </c>
      <c r="P53" s="13" t="str">
        <f t="shared" si="0"/>
        <v>-</v>
      </c>
      <c r="Q53" s="13" t="str">
        <f t="shared" si="0"/>
        <v>-</v>
      </c>
      <c r="R53" s="13" t="str">
        <f t="shared" si="0"/>
        <v>-</v>
      </c>
      <c r="S53" s="13" t="str">
        <f t="shared" si="0"/>
        <v>-</v>
      </c>
    </row>
    <row r="54" spans="2:19" x14ac:dyDescent="0.3">
      <c r="B54" s="4" t="s">
        <v>0</v>
      </c>
      <c r="C54" s="13">
        <f t="shared" si="0"/>
        <v>420030</v>
      </c>
      <c r="D54" s="13" t="str">
        <f t="shared" si="0"/>
        <v>-</v>
      </c>
      <c r="E54" s="13" t="str">
        <f t="shared" si="0"/>
        <v>-</v>
      </c>
      <c r="F54" s="13" t="str">
        <f t="shared" si="0"/>
        <v>-</v>
      </c>
      <c r="G54" s="13" t="str">
        <f t="shared" si="0"/>
        <v>-</v>
      </c>
      <c r="H54" s="13" t="str">
        <f t="shared" si="0"/>
        <v>-</v>
      </c>
      <c r="I54" s="13" t="str">
        <f t="shared" si="0"/>
        <v>-</v>
      </c>
      <c r="J54" s="13" t="str">
        <f t="shared" si="0"/>
        <v>-</v>
      </c>
      <c r="K54" s="13" t="str">
        <f t="shared" si="0"/>
        <v>-</v>
      </c>
      <c r="L54" s="13" t="str">
        <f t="shared" si="0"/>
        <v>-</v>
      </c>
      <c r="M54" s="13" t="str">
        <f t="shared" si="0"/>
        <v>-</v>
      </c>
      <c r="N54" s="13" t="str">
        <f t="shared" si="0"/>
        <v>-</v>
      </c>
      <c r="O54" s="13" t="str">
        <f t="shared" si="0"/>
        <v>-</v>
      </c>
      <c r="P54" s="13" t="str">
        <f t="shared" si="0"/>
        <v>-</v>
      </c>
      <c r="Q54" s="13" t="str">
        <f t="shared" si="0"/>
        <v>-</v>
      </c>
      <c r="R54" s="13" t="str">
        <f t="shared" si="0"/>
        <v>-</v>
      </c>
      <c r="S54" s="13" t="str">
        <f t="shared" si="0"/>
        <v>-</v>
      </c>
    </row>
    <row r="55" spans="2:19" x14ac:dyDescent="0.3">
      <c r="B55" s="4" t="s">
        <v>1</v>
      </c>
      <c r="C55" s="13">
        <f t="shared" si="0"/>
        <v>478181</v>
      </c>
      <c r="D55" s="13" t="str">
        <f t="shared" si="0"/>
        <v>-</v>
      </c>
      <c r="E55" s="13" t="str">
        <f t="shared" si="0"/>
        <v>-</v>
      </c>
      <c r="F55" s="13" t="str">
        <f t="shared" si="0"/>
        <v>-</v>
      </c>
      <c r="G55" s="13" t="str">
        <f t="shared" si="0"/>
        <v>-</v>
      </c>
      <c r="H55" s="13" t="str">
        <f t="shared" si="0"/>
        <v>-</v>
      </c>
      <c r="I55" s="13" t="str">
        <f t="shared" si="0"/>
        <v>-</v>
      </c>
      <c r="J55" s="13" t="str">
        <f t="shared" si="0"/>
        <v>-</v>
      </c>
      <c r="K55" s="13" t="str">
        <f t="shared" si="0"/>
        <v>-</v>
      </c>
      <c r="L55" s="13" t="str">
        <f t="shared" si="0"/>
        <v>-</v>
      </c>
      <c r="M55" s="13" t="str">
        <f t="shared" si="0"/>
        <v>-</v>
      </c>
      <c r="N55" s="13" t="str">
        <f t="shared" si="0"/>
        <v>-</v>
      </c>
      <c r="O55" s="13" t="str">
        <f t="shared" si="0"/>
        <v>-</v>
      </c>
      <c r="P55" s="13" t="str">
        <f t="shared" si="0"/>
        <v>-</v>
      </c>
      <c r="Q55" s="13" t="str">
        <f t="shared" si="0"/>
        <v>-</v>
      </c>
      <c r="R55" s="13" t="str">
        <f t="shared" si="0"/>
        <v>-</v>
      </c>
      <c r="S55" s="13" t="str">
        <f t="shared" si="0"/>
        <v>-</v>
      </c>
    </row>
    <row r="56" spans="2:19" x14ac:dyDescent="0.3">
      <c r="B56" s="4" t="s">
        <v>2</v>
      </c>
      <c r="C56" s="13">
        <f t="shared" si="0"/>
        <v>559953</v>
      </c>
      <c r="D56" s="13" t="str">
        <f t="shared" si="0"/>
        <v>-</v>
      </c>
      <c r="E56" s="13" t="str">
        <f t="shared" si="0"/>
        <v>-</v>
      </c>
      <c r="F56" s="13" t="str">
        <f t="shared" si="0"/>
        <v>-</v>
      </c>
      <c r="G56" s="13" t="str">
        <f t="shared" si="0"/>
        <v>-</v>
      </c>
      <c r="H56" s="13" t="str">
        <f t="shared" si="0"/>
        <v>-</v>
      </c>
      <c r="I56" s="13" t="str">
        <f t="shared" si="0"/>
        <v>-</v>
      </c>
      <c r="J56" s="13" t="str">
        <f t="shared" si="0"/>
        <v>-</v>
      </c>
      <c r="K56" s="13" t="str">
        <f t="shared" si="0"/>
        <v>-</v>
      </c>
      <c r="L56" s="13" t="str">
        <f t="shared" si="0"/>
        <v>-</v>
      </c>
      <c r="M56" s="13" t="str">
        <f t="shared" si="0"/>
        <v>-</v>
      </c>
      <c r="N56" s="13" t="str">
        <f t="shared" si="0"/>
        <v>-</v>
      </c>
      <c r="O56" s="13" t="str">
        <f t="shared" si="0"/>
        <v>-</v>
      </c>
      <c r="P56" s="13" t="str">
        <f t="shared" si="0"/>
        <v>-</v>
      </c>
      <c r="Q56" s="13" t="str">
        <f t="shared" si="0"/>
        <v>-</v>
      </c>
      <c r="R56" s="13" t="str">
        <f t="shared" si="0"/>
        <v>-</v>
      </c>
      <c r="S56" s="13" t="str">
        <f t="shared" si="0"/>
        <v>-</v>
      </c>
    </row>
    <row r="57" spans="2:19" x14ac:dyDescent="0.3">
      <c r="B57" s="4" t="s">
        <v>3</v>
      </c>
      <c r="C57" s="13">
        <f t="shared" si="0"/>
        <v>620459</v>
      </c>
      <c r="D57" s="13" t="str">
        <f t="shared" si="0"/>
        <v>-</v>
      </c>
      <c r="E57" s="13" t="str">
        <f t="shared" si="0"/>
        <v>-</v>
      </c>
      <c r="F57" s="13" t="str">
        <f t="shared" si="0"/>
        <v>-</v>
      </c>
      <c r="G57" s="13" t="str">
        <f t="shared" si="0"/>
        <v>-</v>
      </c>
      <c r="H57" s="13" t="str">
        <f t="shared" si="0"/>
        <v>-</v>
      </c>
      <c r="I57" s="13" t="str">
        <f t="shared" si="0"/>
        <v>-</v>
      </c>
      <c r="J57" s="13" t="str">
        <f t="shared" si="0"/>
        <v>-</v>
      </c>
      <c r="K57" s="13" t="str">
        <f t="shared" si="0"/>
        <v>-</v>
      </c>
      <c r="L57" s="13" t="str">
        <f t="shared" si="0"/>
        <v>-</v>
      </c>
      <c r="M57" s="13" t="str">
        <f t="shared" si="0"/>
        <v>-</v>
      </c>
      <c r="N57" s="13" t="str">
        <f t="shared" si="0"/>
        <v>-</v>
      </c>
      <c r="O57" s="13" t="str">
        <f t="shared" si="0"/>
        <v>-</v>
      </c>
      <c r="P57" s="13" t="str">
        <f t="shared" si="0"/>
        <v>-</v>
      </c>
      <c r="Q57" s="13" t="str">
        <f t="shared" si="0"/>
        <v>-</v>
      </c>
      <c r="R57" s="13" t="str">
        <f t="shared" si="0"/>
        <v>-</v>
      </c>
      <c r="S57" s="13" t="str">
        <f t="shared" si="0"/>
        <v>-</v>
      </c>
    </row>
    <row r="58" spans="2:19" x14ac:dyDescent="0.3">
      <c r="B58" s="4" t="s">
        <v>4</v>
      </c>
      <c r="C58" s="13">
        <f t="shared" si="0"/>
        <v>622771</v>
      </c>
      <c r="D58" s="13" t="str">
        <f t="shared" si="0"/>
        <v>-</v>
      </c>
      <c r="E58" s="13" t="str">
        <f t="shared" si="0"/>
        <v>-</v>
      </c>
      <c r="F58" s="13" t="str">
        <f t="shared" si="0"/>
        <v>-</v>
      </c>
      <c r="G58" s="13" t="str">
        <f t="shared" si="0"/>
        <v>-</v>
      </c>
      <c r="H58" s="13" t="str">
        <f t="shared" si="0"/>
        <v>-</v>
      </c>
      <c r="I58" s="13" t="str">
        <f t="shared" si="0"/>
        <v>-</v>
      </c>
      <c r="J58" s="13" t="str">
        <f t="shared" si="0"/>
        <v>-</v>
      </c>
      <c r="K58" s="13" t="str">
        <f t="shared" si="0"/>
        <v>-</v>
      </c>
      <c r="L58" s="13" t="str">
        <f t="shared" si="0"/>
        <v>-</v>
      </c>
      <c r="M58" s="13" t="str">
        <f t="shared" si="0"/>
        <v>-</v>
      </c>
      <c r="N58" s="13" t="str">
        <f t="shared" si="0"/>
        <v>-</v>
      </c>
      <c r="O58" s="13" t="str">
        <f t="shared" si="0"/>
        <v>-</v>
      </c>
      <c r="P58" s="13" t="str">
        <f t="shared" si="0"/>
        <v>-</v>
      </c>
      <c r="Q58" s="13" t="str">
        <f t="shared" si="0"/>
        <v>-</v>
      </c>
      <c r="R58" s="13" t="str">
        <f t="shared" si="0"/>
        <v>-</v>
      </c>
      <c r="S58" s="13" t="str">
        <f t="shared" si="0"/>
        <v>-</v>
      </c>
    </row>
    <row r="59" spans="2:19" x14ac:dyDescent="0.3">
      <c r="B59" s="4" t="s">
        <v>5</v>
      </c>
      <c r="C59" s="13">
        <f t="shared" si="0"/>
        <v>599618</v>
      </c>
      <c r="D59" s="13" t="str">
        <f t="shared" si="0"/>
        <v>-</v>
      </c>
      <c r="E59" s="13" t="str">
        <f t="shared" si="0"/>
        <v>-</v>
      </c>
      <c r="F59" s="13" t="str">
        <f t="shared" si="0"/>
        <v>-</v>
      </c>
      <c r="G59" s="13" t="str">
        <f t="shared" si="0"/>
        <v>-</v>
      </c>
      <c r="H59" s="13" t="str">
        <f t="shared" si="0"/>
        <v>-</v>
      </c>
      <c r="I59" s="13" t="str">
        <f t="shared" si="0"/>
        <v>-</v>
      </c>
      <c r="J59" s="13" t="str">
        <f t="shared" si="0"/>
        <v>-</v>
      </c>
      <c r="K59" s="13" t="str">
        <f t="shared" si="0"/>
        <v>-</v>
      </c>
      <c r="L59" s="13" t="str">
        <f t="shared" si="0"/>
        <v>-</v>
      </c>
      <c r="M59" s="13" t="str">
        <f t="shared" si="0"/>
        <v>-</v>
      </c>
      <c r="N59" s="13" t="str">
        <f t="shared" si="0"/>
        <v>-</v>
      </c>
      <c r="O59" s="13" t="str">
        <f t="shared" si="0"/>
        <v>-</v>
      </c>
      <c r="P59" s="13" t="str">
        <f t="shared" si="0"/>
        <v>-</v>
      </c>
      <c r="Q59" s="13" t="str">
        <f t="shared" si="0"/>
        <v>-</v>
      </c>
      <c r="R59" s="13" t="str">
        <f t="shared" si="0"/>
        <v>-</v>
      </c>
      <c r="S59" s="13" t="str">
        <f t="shared" si="0"/>
        <v>-</v>
      </c>
    </row>
    <row r="60" spans="2:19" x14ac:dyDescent="0.3">
      <c r="B60" s="4" t="s">
        <v>6</v>
      </c>
      <c r="C60" s="13">
        <f t="shared" si="0"/>
        <v>601859</v>
      </c>
      <c r="D60" s="13" t="str">
        <f t="shared" si="0"/>
        <v>-</v>
      </c>
      <c r="E60" s="13" t="str">
        <f t="shared" si="0"/>
        <v>-</v>
      </c>
      <c r="F60" s="13" t="str">
        <f t="shared" si="0"/>
        <v>-</v>
      </c>
      <c r="G60" s="13" t="str">
        <f t="shared" si="0"/>
        <v>-</v>
      </c>
      <c r="H60" s="13" t="str">
        <f t="shared" si="0"/>
        <v>-</v>
      </c>
      <c r="I60" s="13" t="str">
        <f t="shared" si="0"/>
        <v>-</v>
      </c>
      <c r="J60" s="13" t="str">
        <f t="shared" si="0"/>
        <v>-</v>
      </c>
      <c r="K60" s="13" t="str">
        <f t="shared" si="0"/>
        <v>-</v>
      </c>
      <c r="L60" s="13" t="str">
        <f t="shared" si="0"/>
        <v>-</v>
      </c>
      <c r="M60" s="13" t="str">
        <f t="shared" si="0"/>
        <v>-</v>
      </c>
      <c r="N60" s="13" t="str">
        <f t="shared" si="0"/>
        <v>-</v>
      </c>
      <c r="O60" s="13" t="str">
        <f t="shared" si="0"/>
        <v>-</v>
      </c>
      <c r="P60" s="13" t="str">
        <f t="shared" si="0"/>
        <v>-</v>
      </c>
      <c r="Q60" s="13" t="str">
        <f t="shared" si="0"/>
        <v>-</v>
      </c>
      <c r="R60" s="13" t="str">
        <f t="shared" si="0"/>
        <v>-</v>
      </c>
      <c r="S60" s="13" t="str">
        <f t="shared" si="0"/>
        <v>-</v>
      </c>
    </row>
    <row r="61" spans="2:19" x14ac:dyDescent="0.3">
      <c r="B61" s="4" t="s">
        <v>10</v>
      </c>
      <c r="C61" s="13">
        <f t="shared" si="0"/>
        <v>654609</v>
      </c>
      <c r="D61" s="13" t="str">
        <f t="shared" si="0"/>
        <v>-</v>
      </c>
      <c r="E61" s="13" t="str">
        <f t="shared" si="0"/>
        <v>-</v>
      </c>
      <c r="F61" s="13" t="str">
        <f t="shared" si="0"/>
        <v>-</v>
      </c>
      <c r="G61" s="13" t="str">
        <f t="shared" si="0"/>
        <v>-</v>
      </c>
      <c r="H61" s="13" t="str">
        <f t="shared" si="0"/>
        <v>-</v>
      </c>
      <c r="I61" s="13" t="str">
        <f t="shared" si="0"/>
        <v>-</v>
      </c>
      <c r="J61" s="13" t="str">
        <f t="shared" si="0"/>
        <v>-</v>
      </c>
      <c r="K61" s="13" t="str">
        <f t="shared" si="0"/>
        <v>-</v>
      </c>
      <c r="L61" s="13" t="str">
        <f t="shared" si="0"/>
        <v>-</v>
      </c>
      <c r="M61" s="13" t="str">
        <f t="shared" si="0"/>
        <v>-</v>
      </c>
      <c r="N61" s="13" t="str">
        <f t="shared" si="0"/>
        <v>-</v>
      </c>
      <c r="O61" s="13" t="str">
        <f t="shared" si="0"/>
        <v>-</v>
      </c>
      <c r="P61" s="13" t="str">
        <f t="shared" si="0"/>
        <v>-</v>
      </c>
      <c r="Q61" s="13" t="str">
        <f t="shared" si="0"/>
        <v>-</v>
      </c>
      <c r="R61" s="13" t="str">
        <f t="shared" si="0"/>
        <v>-</v>
      </c>
      <c r="S61" s="13" t="str">
        <f t="shared" si="0"/>
        <v>-</v>
      </c>
    </row>
    <row r="62" spans="2:19" x14ac:dyDescent="0.3">
      <c r="B62" s="4" t="s">
        <v>11</v>
      </c>
      <c r="C62" s="13">
        <f t="shared" si="0"/>
        <v>644500</v>
      </c>
      <c r="D62" s="13" t="str">
        <f t="shared" si="0"/>
        <v>-</v>
      </c>
      <c r="E62" s="13" t="str">
        <f t="shared" si="0"/>
        <v>-</v>
      </c>
      <c r="F62" s="13" t="str">
        <f t="shared" si="0"/>
        <v>-</v>
      </c>
      <c r="G62" s="13" t="str">
        <f t="shared" si="0"/>
        <v>-</v>
      </c>
      <c r="H62" s="13" t="str">
        <f t="shared" si="0"/>
        <v>-</v>
      </c>
      <c r="I62" s="13" t="str">
        <f t="shared" si="0"/>
        <v>-</v>
      </c>
      <c r="J62" s="13" t="str">
        <f t="shared" si="0"/>
        <v>-</v>
      </c>
      <c r="K62" s="13" t="str">
        <f t="shared" si="0"/>
        <v>-</v>
      </c>
      <c r="L62" s="13" t="str">
        <f t="shared" si="0"/>
        <v>-</v>
      </c>
      <c r="M62" s="13" t="str">
        <f t="shared" si="0"/>
        <v>-</v>
      </c>
      <c r="N62" s="13" t="str">
        <f t="shared" si="0"/>
        <v>-</v>
      </c>
      <c r="O62" s="13" t="str">
        <f t="shared" si="0"/>
        <v>-</v>
      </c>
      <c r="P62" s="13" t="str">
        <f t="shared" si="0"/>
        <v>-</v>
      </c>
      <c r="Q62" s="13" t="str">
        <f t="shared" si="0"/>
        <v>-</v>
      </c>
      <c r="R62" s="13" t="str">
        <f t="shared" si="0"/>
        <v>-</v>
      </c>
      <c r="S62" s="13" t="str">
        <f t="shared" si="0"/>
        <v>-</v>
      </c>
    </row>
    <row r="63" spans="2:19" x14ac:dyDescent="0.3">
      <c r="B63" s="4" t="s">
        <v>12</v>
      </c>
      <c r="C63" s="13">
        <f t="shared" si="0"/>
        <v>532379</v>
      </c>
      <c r="D63" s="13" t="str">
        <f t="shared" si="0"/>
        <v>-</v>
      </c>
      <c r="E63" s="13" t="str">
        <f t="shared" si="0"/>
        <v>-</v>
      </c>
      <c r="F63" s="13" t="str">
        <f t="shared" si="0"/>
        <v>-</v>
      </c>
      <c r="G63" s="13" t="str">
        <f t="shared" si="0"/>
        <v>-</v>
      </c>
      <c r="H63" s="13" t="str">
        <f t="shared" si="0"/>
        <v>-</v>
      </c>
      <c r="I63" s="13" t="str">
        <f t="shared" si="0"/>
        <v>-</v>
      </c>
      <c r="J63" s="13" t="str">
        <f t="shared" si="0"/>
        <v>-</v>
      </c>
      <c r="K63" s="13" t="str">
        <f t="shared" si="0"/>
        <v>-</v>
      </c>
      <c r="L63" s="13" t="str">
        <f t="shared" si="0"/>
        <v>-</v>
      </c>
      <c r="M63" s="13" t="str">
        <f t="shared" si="0"/>
        <v>-</v>
      </c>
      <c r="N63" s="13" t="str">
        <f t="shared" si="0"/>
        <v>-</v>
      </c>
      <c r="O63" s="13" t="str">
        <f t="shared" si="0"/>
        <v>-</v>
      </c>
      <c r="P63" s="13" t="str">
        <f t="shared" si="0"/>
        <v>-</v>
      </c>
      <c r="Q63" s="13" t="str">
        <f t="shared" si="0"/>
        <v>-</v>
      </c>
      <c r="R63" s="13" t="str">
        <f t="shared" si="0"/>
        <v>-</v>
      </c>
      <c r="S63" s="13" t="str">
        <f t="shared" si="0"/>
        <v>-</v>
      </c>
    </row>
    <row r="64" spans="2:19" x14ac:dyDescent="0.3">
      <c r="B64" s="4" t="s">
        <v>13</v>
      </c>
      <c r="C64" s="13">
        <f t="shared" si="0"/>
        <v>434914</v>
      </c>
      <c r="D64" s="13" t="str">
        <f t="shared" si="0"/>
        <v>-</v>
      </c>
      <c r="E64" s="13" t="str">
        <f t="shared" si="0"/>
        <v>-</v>
      </c>
      <c r="F64" s="13" t="str">
        <f t="shared" si="0"/>
        <v>-</v>
      </c>
      <c r="G64" s="13" t="str">
        <f t="shared" si="0"/>
        <v>-</v>
      </c>
      <c r="H64" s="13" t="str">
        <f t="shared" si="0"/>
        <v>-</v>
      </c>
      <c r="I64" s="13" t="str">
        <f t="shared" si="0"/>
        <v>-</v>
      </c>
      <c r="J64" s="13" t="str">
        <f t="shared" si="0"/>
        <v>-</v>
      </c>
      <c r="K64" s="13" t="str">
        <f t="shared" si="0"/>
        <v>-</v>
      </c>
      <c r="L64" s="13" t="str">
        <f t="shared" si="0"/>
        <v>-</v>
      </c>
      <c r="M64" s="13" t="str">
        <f t="shared" si="0"/>
        <v>-</v>
      </c>
      <c r="N64" s="13" t="str">
        <f t="shared" si="0"/>
        <v>-</v>
      </c>
      <c r="O64" s="13" t="str">
        <f t="shared" si="0"/>
        <v>-</v>
      </c>
      <c r="P64" s="13" t="str">
        <f t="shared" si="0"/>
        <v>-</v>
      </c>
      <c r="Q64" s="13" t="str">
        <f t="shared" si="0"/>
        <v>-</v>
      </c>
      <c r="R64" s="13" t="str">
        <f t="shared" si="0"/>
        <v>-</v>
      </c>
      <c r="S64" s="13" t="str">
        <f t="shared" si="0"/>
        <v>-</v>
      </c>
    </row>
    <row r="65" spans="2:19" x14ac:dyDescent="0.3">
      <c r="B65" s="4" t="s">
        <v>14</v>
      </c>
      <c r="C65" s="13">
        <f t="shared" si="0"/>
        <v>402215</v>
      </c>
      <c r="D65" s="13" t="str">
        <f t="shared" si="0"/>
        <v>-</v>
      </c>
      <c r="E65" s="13" t="str">
        <f t="shared" si="0"/>
        <v>-</v>
      </c>
      <c r="F65" s="13" t="str">
        <f t="shared" si="0"/>
        <v>-</v>
      </c>
      <c r="G65" s="13" t="str">
        <f t="shared" si="0"/>
        <v>-</v>
      </c>
      <c r="H65" s="13" t="str">
        <f t="shared" si="0"/>
        <v>-</v>
      </c>
      <c r="I65" s="13" t="str">
        <f t="shared" si="0"/>
        <v>-</v>
      </c>
      <c r="J65" s="13" t="str">
        <f t="shared" si="0"/>
        <v>-</v>
      </c>
      <c r="K65" s="13" t="str">
        <f t="shared" si="0"/>
        <v>-</v>
      </c>
      <c r="L65" s="13" t="str">
        <f t="shared" si="0"/>
        <v>-</v>
      </c>
      <c r="M65" s="13" t="str">
        <f t="shared" si="0"/>
        <v>-</v>
      </c>
      <c r="N65" s="13" t="str">
        <f t="shared" si="0"/>
        <v>-</v>
      </c>
      <c r="O65" s="13" t="str">
        <f t="shared" si="0"/>
        <v>-</v>
      </c>
      <c r="P65" s="13" t="str">
        <f t="shared" si="0"/>
        <v>-</v>
      </c>
      <c r="Q65" s="13" t="str">
        <f t="shared" si="0"/>
        <v>-</v>
      </c>
      <c r="R65" s="13" t="str">
        <f t="shared" si="0"/>
        <v>-</v>
      </c>
      <c r="S65" s="13" t="str">
        <f t="shared" si="0"/>
        <v>-</v>
      </c>
    </row>
    <row r="66" spans="2:19" x14ac:dyDescent="0.3">
      <c r="B66" s="4" t="s">
        <v>15</v>
      </c>
      <c r="C66" s="13">
        <f t="shared" si="0"/>
        <v>334252</v>
      </c>
      <c r="D66" s="13" t="str">
        <f t="shared" si="0"/>
        <v>-</v>
      </c>
      <c r="E66" s="13" t="str">
        <f t="shared" si="0"/>
        <v>-</v>
      </c>
      <c r="F66" s="13" t="str">
        <f t="shared" si="0"/>
        <v>-</v>
      </c>
      <c r="G66" s="13" t="str">
        <f t="shared" si="0"/>
        <v>-</v>
      </c>
      <c r="H66" s="13" t="str">
        <f t="shared" si="0"/>
        <v>-</v>
      </c>
      <c r="I66" s="13" t="str">
        <f t="shared" si="0"/>
        <v>-</v>
      </c>
      <c r="J66" s="13" t="str">
        <f t="shared" si="0"/>
        <v>-</v>
      </c>
      <c r="K66" s="13" t="str">
        <f t="shared" si="0"/>
        <v>-</v>
      </c>
      <c r="L66" s="13" t="str">
        <f t="shared" si="0"/>
        <v>-</v>
      </c>
      <c r="M66" s="13" t="str">
        <f t="shared" si="0"/>
        <v>-</v>
      </c>
      <c r="N66" s="13" t="str">
        <f t="shared" si="0"/>
        <v>-</v>
      </c>
      <c r="O66" s="13" t="str">
        <f t="shared" si="0"/>
        <v>-</v>
      </c>
      <c r="P66" s="13" t="str">
        <f t="shared" si="0"/>
        <v>-</v>
      </c>
      <c r="Q66" s="13" t="str">
        <f t="shared" si="0"/>
        <v>-</v>
      </c>
      <c r="R66" s="13" t="str">
        <f t="shared" ref="C66:S71" si="2">IF(R18="-","-",R18+R41)</f>
        <v>-</v>
      </c>
      <c r="S66" s="13" t="str">
        <f t="shared" si="2"/>
        <v>-</v>
      </c>
    </row>
    <row r="67" spans="2:19" x14ac:dyDescent="0.3">
      <c r="B67" s="4" t="s">
        <v>16</v>
      </c>
      <c r="C67" s="13">
        <f t="shared" si="2"/>
        <v>227086</v>
      </c>
      <c r="D67" s="13" t="str">
        <f t="shared" si="2"/>
        <v>-</v>
      </c>
      <c r="E67" s="13" t="str">
        <f t="shared" si="2"/>
        <v>-</v>
      </c>
      <c r="F67" s="13" t="str">
        <f t="shared" si="2"/>
        <v>-</v>
      </c>
      <c r="G67" s="13" t="str">
        <f t="shared" si="2"/>
        <v>-</v>
      </c>
      <c r="H67" s="13" t="str">
        <f t="shared" si="2"/>
        <v>-</v>
      </c>
      <c r="I67" s="13" t="str">
        <f t="shared" si="2"/>
        <v>-</v>
      </c>
      <c r="J67" s="13" t="str">
        <f t="shared" si="2"/>
        <v>-</v>
      </c>
      <c r="K67" s="13" t="str">
        <f t="shared" si="2"/>
        <v>-</v>
      </c>
      <c r="L67" s="13" t="str">
        <f t="shared" si="2"/>
        <v>-</v>
      </c>
      <c r="M67" s="13" t="str">
        <f t="shared" si="2"/>
        <v>-</v>
      </c>
      <c r="N67" s="13" t="str">
        <f t="shared" si="2"/>
        <v>-</v>
      </c>
      <c r="O67" s="13" t="str">
        <f t="shared" si="2"/>
        <v>-</v>
      </c>
      <c r="P67" s="13" t="str">
        <f t="shared" si="2"/>
        <v>-</v>
      </c>
      <c r="Q67" s="13" t="str">
        <f t="shared" si="2"/>
        <v>-</v>
      </c>
      <c r="R67" s="13" t="str">
        <f t="shared" si="2"/>
        <v>-</v>
      </c>
      <c r="S67" s="13" t="str">
        <f t="shared" si="2"/>
        <v>-</v>
      </c>
    </row>
    <row r="68" spans="2:19" x14ac:dyDescent="0.3">
      <c r="B68" s="4" t="s">
        <v>17</v>
      </c>
      <c r="C68" s="13">
        <f t="shared" si="2"/>
        <v>147174</v>
      </c>
      <c r="D68" s="13" t="str">
        <f t="shared" si="2"/>
        <v>-</v>
      </c>
      <c r="E68" s="13" t="str">
        <f t="shared" si="2"/>
        <v>-</v>
      </c>
      <c r="F68" s="13" t="str">
        <f t="shared" si="2"/>
        <v>-</v>
      </c>
      <c r="G68" s="13" t="str">
        <f t="shared" si="2"/>
        <v>-</v>
      </c>
      <c r="H68" s="13" t="str">
        <f t="shared" si="2"/>
        <v>-</v>
      </c>
      <c r="I68" s="13" t="str">
        <f t="shared" si="2"/>
        <v>-</v>
      </c>
      <c r="J68" s="13" t="str">
        <f t="shared" si="2"/>
        <v>-</v>
      </c>
      <c r="K68" s="13" t="str">
        <f t="shared" si="2"/>
        <v>-</v>
      </c>
      <c r="L68" s="13" t="str">
        <f t="shared" si="2"/>
        <v>-</v>
      </c>
      <c r="M68" s="13" t="str">
        <f t="shared" si="2"/>
        <v>-</v>
      </c>
      <c r="N68" s="13" t="str">
        <f t="shared" si="2"/>
        <v>-</v>
      </c>
      <c r="O68" s="13" t="str">
        <f t="shared" si="2"/>
        <v>-</v>
      </c>
      <c r="P68" s="13" t="str">
        <f t="shared" si="2"/>
        <v>-</v>
      </c>
      <c r="Q68" s="13" t="str">
        <f t="shared" si="2"/>
        <v>-</v>
      </c>
      <c r="R68" s="13" t="str">
        <f t="shared" si="2"/>
        <v>-</v>
      </c>
      <c r="S68" s="13" t="str">
        <f t="shared" si="2"/>
        <v>-</v>
      </c>
    </row>
    <row r="69" spans="2:19" x14ac:dyDescent="0.3">
      <c r="B69" s="4" t="s">
        <v>18</v>
      </c>
      <c r="C69" s="13">
        <f t="shared" si="2"/>
        <v>65776</v>
      </c>
      <c r="D69" s="13" t="str">
        <f t="shared" si="2"/>
        <v>-</v>
      </c>
      <c r="E69" s="13" t="str">
        <f t="shared" si="2"/>
        <v>-</v>
      </c>
      <c r="F69" s="13" t="str">
        <f t="shared" si="2"/>
        <v>-</v>
      </c>
      <c r="G69" s="13" t="str">
        <f t="shared" si="2"/>
        <v>-</v>
      </c>
      <c r="H69" s="13" t="str">
        <f t="shared" si="2"/>
        <v>-</v>
      </c>
      <c r="I69" s="13" t="str">
        <f t="shared" si="2"/>
        <v>-</v>
      </c>
      <c r="J69" s="13" t="str">
        <f t="shared" si="2"/>
        <v>-</v>
      </c>
      <c r="K69" s="13" t="str">
        <f t="shared" si="2"/>
        <v>-</v>
      </c>
      <c r="L69" s="13" t="str">
        <f t="shared" si="2"/>
        <v>-</v>
      </c>
      <c r="M69" s="13" t="str">
        <f t="shared" si="2"/>
        <v>-</v>
      </c>
      <c r="N69" s="13" t="str">
        <f t="shared" si="2"/>
        <v>-</v>
      </c>
      <c r="O69" s="13" t="str">
        <f t="shared" si="2"/>
        <v>-</v>
      </c>
      <c r="P69" s="13" t="str">
        <f t="shared" si="2"/>
        <v>-</v>
      </c>
      <c r="Q69" s="13" t="str">
        <f t="shared" si="2"/>
        <v>-</v>
      </c>
      <c r="R69" s="13" t="str">
        <f t="shared" si="2"/>
        <v>-</v>
      </c>
      <c r="S69" s="13" t="str">
        <f t="shared" si="2"/>
        <v>-</v>
      </c>
    </row>
    <row r="70" spans="2:19" x14ac:dyDescent="0.3">
      <c r="B70" s="4" t="s">
        <v>19</v>
      </c>
      <c r="C70" s="13">
        <f t="shared" si="2"/>
        <v>16527</v>
      </c>
      <c r="D70" s="13" t="str">
        <f t="shared" si="2"/>
        <v>-</v>
      </c>
      <c r="E70" s="13" t="str">
        <f t="shared" si="2"/>
        <v>-</v>
      </c>
      <c r="F70" s="13" t="str">
        <f t="shared" si="2"/>
        <v>-</v>
      </c>
      <c r="G70" s="13" t="str">
        <f t="shared" si="2"/>
        <v>-</v>
      </c>
      <c r="H70" s="13" t="str">
        <f t="shared" si="2"/>
        <v>-</v>
      </c>
      <c r="I70" s="13" t="str">
        <f t="shared" si="2"/>
        <v>-</v>
      </c>
      <c r="J70" s="13" t="str">
        <f t="shared" si="2"/>
        <v>-</v>
      </c>
      <c r="K70" s="13" t="str">
        <f t="shared" si="2"/>
        <v>-</v>
      </c>
      <c r="L70" s="13" t="str">
        <f t="shared" si="2"/>
        <v>-</v>
      </c>
      <c r="M70" s="13" t="str">
        <f t="shared" si="2"/>
        <v>-</v>
      </c>
      <c r="N70" s="13" t="str">
        <f t="shared" si="2"/>
        <v>-</v>
      </c>
      <c r="O70" s="13" t="str">
        <f t="shared" si="2"/>
        <v>-</v>
      </c>
      <c r="P70" s="13" t="str">
        <f t="shared" si="2"/>
        <v>-</v>
      </c>
      <c r="Q70" s="13" t="str">
        <f t="shared" si="2"/>
        <v>-</v>
      </c>
      <c r="R70" s="13" t="str">
        <f t="shared" si="2"/>
        <v>-</v>
      </c>
      <c r="S70" s="13" t="str">
        <f t="shared" si="2"/>
        <v>-</v>
      </c>
    </row>
    <row r="71" spans="2:19" ht="14.5" thickBot="1" x14ac:dyDescent="0.35">
      <c r="B71" s="5" t="s">
        <v>20</v>
      </c>
      <c r="C71" s="13">
        <f t="shared" si="2"/>
        <v>1726</v>
      </c>
      <c r="D71" s="13" t="str">
        <f t="shared" si="2"/>
        <v>-</v>
      </c>
      <c r="E71" s="13" t="str">
        <f t="shared" si="2"/>
        <v>-</v>
      </c>
      <c r="F71" s="13" t="str">
        <f t="shared" si="2"/>
        <v>-</v>
      </c>
      <c r="G71" s="13" t="str">
        <f t="shared" si="2"/>
        <v>-</v>
      </c>
      <c r="H71" s="13" t="str">
        <f t="shared" si="2"/>
        <v>-</v>
      </c>
      <c r="I71" s="13" t="str">
        <f t="shared" si="2"/>
        <v>-</v>
      </c>
      <c r="J71" s="13" t="str">
        <f t="shared" si="2"/>
        <v>-</v>
      </c>
      <c r="K71" s="13" t="str">
        <f t="shared" si="2"/>
        <v>-</v>
      </c>
      <c r="L71" s="13" t="str">
        <f t="shared" si="2"/>
        <v>-</v>
      </c>
      <c r="M71" s="13" t="str">
        <f t="shared" si="2"/>
        <v>-</v>
      </c>
      <c r="N71" s="13" t="str">
        <f t="shared" si="2"/>
        <v>-</v>
      </c>
      <c r="O71" s="13" t="str">
        <f t="shared" si="2"/>
        <v>-</v>
      </c>
      <c r="P71" s="13" t="str">
        <f t="shared" si="2"/>
        <v>-</v>
      </c>
      <c r="Q71" s="13" t="str">
        <f t="shared" si="2"/>
        <v>-</v>
      </c>
      <c r="R71" s="13" t="str">
        <f t="shared" si="2"/>
        <v>-</v>
      </c>
      <c r="S71" s="13" t="str">
        <f t="shared" si="2"/>
        <v>-</v>
      </c>
    </row>
    <row r="73" spans="2:19" x14ac:dyDescent="0.3">
      <c r="B73" t="s">
        <v>87</v>
      </c>
      <c r="C73" s="13">
        <f>IF('Istruzioni per l uso'!$F$6&gt;=C2,SUM(C51:C71),"-")</f>
        <v>8670300</v>
      </c>
      <c r="D73" s="13" t="str">
        <f>IF('Istruzioni per l uso'!$F$6&gt;=D2,SUM(D51:D71),"-")</f>
        <v>-</v>
      </c>
      <c r="E73" s="13" t="str">
        <f>IF('Istruzioni per l uso'!$F$6&gt;=E2,SUM(E51:E71),"-")</f>
        <v>-</v>
      </c>
      <c r="F73" s="13" t="str">
        <f>IF('Istruzioni per l uso'!$F$6&gt;=F2,SUM(F51:F71),"-")</f>
        <v>-</v>
      </c>
      <c r="G73" s="13" t="str">
        <f>IF('Istruzioni per l uso'!$F$6&gt;=G2,SUM(G51:G71),"-")</f>
        <v>-</v>
      </c>
      <c r="H73" s="13" t="str">
        <f>IF('Istruzioni per l uso'!$F$6&gt;=H2,SUM(H51:H71),"-")</f>
        <v>-</v>
      </c>
      <c r="I73" s="13" t="str">
        <f>IF('Istruzioni per l uso'!$F$6&gt;=I2,SUM(I51:I71),"-")</f>
        <v>-</v>
      </c>
      <c r="J73" s="13" t="str">
        <f>IF('Istruzioni per l uso'!$F$6&gt;=J2,SUM(J51:J71),"-")</f>
        <v>-</v>
      </c>
      <c r="K73" s="13" t="str">
        <f>IF('Istruzioni per l uso'!$F$6&gt;=K2,SUM(K51:K71),"-")</f>
        <v>-</v>
      </c>
      <c r="L73" s="13" t="str">
        <f>IF('Istruzioni per l uso'!$F$6&gt;=L2,SUM(L51:L71),"-")</f>
        <v>-</v>
      </c>
      <c r="M73" s="13" t="str">
        <f>IF('Istruzioni per l uso'!$F$6&gt;=M2,SUM(M51:M71),"-")</f>
        <v>-</v>
      </c>
      <c r="N73" s="13" t="str">
        <f>IF('Istruzioni per l uso'!$F$6&gt;=N2,SUM(N51:N71),"-")</f>
        <v>-</v>
      </c>
      <c r="O73" s="13" t="str">
        <f>IF('Istruzioni per l uso'!$F$6&gt;=O2,SUM(O51:O71),"-")</f>
        <v>-</v>
      </c>
      <c r="P73" s="13" t="str">
        <f>IF('Istruzioni per l uso'!$F$6&gt;=P2,SUM(P51:P71),"-")</f>
        <v>-</v>
      </c>
      <c r="Q73" s="13" t="str">
        <f>IF('Istruzioni per l uso'!$F$6&gt;=Q2,SUM(Q51:Q71),"-")</f>
        <v>-</v>
      </c>
      <c r="R73" s="13" t="str">
        <f>IF('Istruzioni per l uso'!$F$6&gt;=R2,SUM(R51:R71),"-")</f>
        <v>-</v>
      </c>
      <c r="S73" s="13" t="str">
        <f>IF('Istruzioni per l uso'!$F$6&gt;=S2,SUM(S51:S71),"-")</f>
        <v>-</v>
      </c>
    </row>
    <row r="75" spans="2:19" x14ac:dyDescent="0.3">
      <c r="B75" s="59" t="s">
        <v>41</v>
      </c>
      <c r="C75" s="13">
        <f>IF('Istruzioni per l uso'!$F$6&gt;=C$2,SUM(C51:C53),"-")</f>
        <v>1306271</v>
      </c>
      <c r="D75" s="13" t="str">
        <f>IF('Istruzioni per l uso'!$F$6&gt;=D$2,SUM(D51:D53),"-")</f>
        <v>-</v>
      </c>
      <c r="E75" s="13" t="str">
        <f>IF('Istruzioni per l uso'!$F$6&gt;=E$2,SUM(E51:E53),"-")</f>
        <v>-</v>
      </c>
      <c r="F75" s="13" t="str">
        <f>IF('Istruzioni per l uso'!$F$6&gt;=F$2,SUM(F51:F53),"-")</f>
        <v>-</v>
      </c>
      <c r="G75" s="13" t="str">
        <f>IF('Istruzioni per l uso'!$F$6&gt;=G$2,SUM(G51:G53),"-")</f>
        <v>-</v>
      </c>
      <c r="H75" s="13" t="str">
        <f>IF('Istruzioni per l uso'!$F$6&gt;=H$2,SUM(H51:H53),"-")</f>
        <v>-</v>
      </c>
      <c r="I75" s="13" t="str">
        <f>IF('Istruzioni per l uso'!$F$6&gt;=I$2,SUM(I51:I53),"-")</f>
        <v>-</v>
      </c>
      <c r="J75" s="13" t="str">
        <f>IF('Istruzioni per l uso'!$F$6&gt;=J$2,SUM(J51:J53),"-")</f>
        <v>-</v>
      </c>
      <c r="K75" s="13" t="str">
        <f>IF('Istruzioni per l uso'!$F$6&gt;=K$2,SUM(K51:K53),"-")</f>
        <v>-</v>
      </c>
      <c r="L75" s="13" t="str">
        <f>IF('Istruzioni per l uso'!$F$6&gt;=L$2,SUM(L51:L53),"-")</f>
        <v>-</v>
      </c>
      <c r="M75" s="13" t="str">
        <f>IF('Istruzioni per l uso'!$F$6&gt;=M$2,SUM(M51:M53),"-")</f>
        <v>-</v>
      </c>
      <c r="N75" s="13" t="str">
        <f>IF('Istruzioni per l uso'!$F$6&gt;=N$2,SUM(N51:N53),"-")</f>
        <v>-</v>
      </c>
      <c r="O75" s="13" t="str">
        <f>IF('Istruzioni per l uso'!$F$6&gt;=O$2,SUM(O51:O53),"-")</f>
        <v>-</v>
      </c>
      <c r="P75" s="13" t="str">
        <f>IF('Istruzioni per l uso'!$F$6&gt;=P$2,SUM(P51:P53),"-")</f>
        <v>-</v>
      </c>
      <c r="Q75" s="13" t="str">
        <f>IF('Istruzioni per l uso'!$F$6&gt;=Q$2,SUM(Q51:Q53),"-")</f>
        <v>-</v>
      </c>
      <c r="R75" s="13" t="str">
        <f>IF('Istruzioni per l uso'!$F$6&gt;=R$2,SUM(R51:R53),"-")</f>
        <v>-</v>
      </c>
      <c r="S75" s="13" t="str">
        <f>IF('Istruzioni per l uso'!$F$6&gt;=S$2,SUM(S51:S53),"-")</f>
        <v>-</v>
      </c>
    </row>
    <row r="76" spans="2:19" x14ac:dyDescent="0.3">
      <c r="B76" t="s">
        <v>42</v>
      </c>
      <c r="C76" s="13">
        <f>IF('Istruzioni per l uso'!$F$6&gt;=C$2,SUM(C64:C71),"-")</f>
        <v>1629670</v>
      </c>
      <c r="D76" s="13" t="str">
        <f>IF('Istruzioni per l uso'!$F$6&gt;=D$2,SUM(D64:D71),"-")</f>
        <v>-</v>
      </c>
      <c r="E76" s="13" t="str">
        <f>IF('Istruzioni per l uso'!$F$6&gt;=E$2,SUM(E64:E71),"-")</f>
        <v>-</v>
      </c>
      <c r="F76" s="13" t="str">
        <f>IF('Istruzioni per l uso'!$F$6&gt;=F$2,SUM(F64:F71),"-")</f>
        <v>-</v>
      </c>
      <c r="G76" s="13" t="str">
        <f>IF('Istruzioni per l uso'!$F$6&gt;=G$2,SUM(G64:G71),"-")</f>
        <v>-</v>
      </c>
      <c r="H76" s="13" t="str">
        <f>IF('Istruzioni per l uso'!$F$6&gt;=H$2,SUM(H64:H71),"-")</f>
        <v>-</v>
      </c>
      <c r="I76" s="13" t="str">
        <f>IF('Istruzioni per l uso'!$F$6&gt;=I$2,SUM(I64:I71),"-")</f>
        <v>-</v>
      </c>
      <c r="J76" s="13" t="str">
        <f>IF('Istruzioni per l uso'!$F$6&gt;=J$2,SUM(J64:J71),"-")</f>
        <v>-</v>
      </c>
      <c r="K76" s="13" t="str">
        <f>IF('Istruzioni per l uso'!$F$6&gt;=K$2,SUM(K64:K71),"-")</f>
        <v>-</v>
      </c>
      <c r="L76" s="13" t="str">
        <f>IF('Istruzioni per l uso'!$F$6&gt;=L$2,SUM(L64:L71),"-")</f>
        <v>-</v>
      </c>
      <c r="M76" s="13" t="str">
        <f>IF('Istruzioni per l uso'!$F$6&gt;=M$2,SUM(M64:M71),"-")</f>
        <v>-</v>
      </c>
      <c r="N76" s="13" t="str">
        <f>IF('Istruzioni per l uso'!$F$6&gt;=N$2,SUM(N64:N71),"-")</f>
        <v>-</v>
      </c>
      <c r="O76" s="13" t="str">
        <f>IF('Istruzioni per l uso'!$F$6&gt;=O$2,SUM(O64:O71),"-")</f>
        <v>-</v>
      </c>
      <c r="P76" s="13" t="str">
        <f>IF('Istruzioni per l uso'!$F$6&gt;=P$2,SUM(P64:P71),"-")</f>
        <v>-</v>
      </c>
      <c r="Q76" s="13" t="str">
        <f>IF('Istruzioni per l uso'!$F$6&gt;=Q$2,SUM(Q64:Q71),"-")</f>
        <v>-</v>
      </c>
      <c r="R76" s="13" t="str">
        <f>IF('Istruzioni per l uso'!$F$6&gt;=R$2,SUM(R64:R71),"-")</f>
        <v>-</v>
      </c>
      <c r="S76" s="13" t="str">
        <f>IF('Istruzioni per l uso'!$F$6&gt;=S$2,SUM(S64:S71),"-")</f>
        <v>-</v>
      </c>
    </row>
    <row r="77" spans="2:19" x14ac:dyDescent="0.3">
      <c r="B77" t="s">
        <v>43</v>
      </c>
      <c r="C77" s="13">
        <f>IF('Istruzioni per l uso'!$F$6&gt;=C$2,SUM(C67:C71),"-")</f>
        <v>458289</v>
      </c>
      <c r="D77" s="13" t="str">
        <f>IF('Istruzioni per l uso'!$F$6&gt;=D$2,SUM(D67:D71),"-")</f>
        <v>-</v>
      </c>
      <c r="E77" s="13" t="str">
        <f>IF('Istruzioni per l uso'!$F$6&gt;=E$2,SUM(E67:E71),"-")</f>
        <v>-</v>
      </c>
      <c r="F77" s="13" t="str">
        <f>IF('Istruzioni per l uso'!$F$6&gt;=F$2,SUM(F67:F71),"-")</f>
        <v>-</v>
      </c>
      <c r="G77" s="13" t="str">
        <f>IF('Istruzioni per l uso'!$F$6&gt;=G$2,SUM(G67:G71),"-")</f>
        <v>-</v>
      </c>
      <c r="H77" s="13" t="str">
        <f>IF('Istruzioni per l uso'!$F$6&gt;=H$2,SUM(H67:H71),"-")</f>
        <v>-</v>
      </c>
      <c r="I77" s="13" t="str">
        <f>IF('Istruzioni per l uso'!$F$6&gt;=I$2,SUM(I67:I71),"-")</f>
        <v>-</v>
      </c>
      <c r="J77" s="13" t="str">
        <f>IF('Istruzioni per l uso'!$F$6&gt;=J$2,SUM(J67:J71),"-")</f>
        <v>-</v>
      </c>
      <c r="K77" s="13" t="str">
        <f>IF('Istruzioni per l uso'!$F$6&gt;=K$2,SUM(K67:K71),"-")</f>
        <v>-</v>
      </c>
      <c r="L77" s="13" t="str">
        <f>IF('Istruzioni per l uso'!$F$6&gt;=L$2,SUM(L67:L71),"-")</f>
        <v>-</v>
      </c>
      <c r="M77" s="13" t="str">
        <f>IF('Istruzioni per l uso'!$F$6&gt;=M$2,SUM(M67:M71),"-")</f>
        <v>-</v>
      </c>
      <c r="N77" s="13" t="str">
        <f>IF('Istruzioni per l uso'!$F$6&gt;=N$2,SUM(N67:N71),"-")</f>
        <v>-</v>
      </c>
      <c r="O77" s="13" t="str">
        <f>IF('Istruzioni per l uso'!$F$6&gt;=O$2,SUM(O67:O71),"-")</f>
        <v>-</v>
      </c>
      <c r="P77" s="13" t="str">
        <f>IF('Istruzioni per l uso'!$F$6&gt;=P$2,SUM(P67:P71),"-")</f>
        <v>-</v>
      </c>
      <c r="Q77" s="13" t="str">
        <f>IF('Istruzioni per l uso'!$F$6&gt;=Q$2,SUM(Q67:Q71),"-")</f>
        <v>-</v>
      </c>
      <c r="R77" s="13" t="str">
        <f>IF('Istruzioni per l uso'!$F$6&gt;=R$2,SUM(R67:R71),"-")</f>
        <v>-</v>
      </c>
      <c r="S77" s="13" t="str">
        <f>IF('Istruzioni per l uso'!$F$6&gt;=S$2,SUM(S67:S71),"-")</f>
        <v>-</v>
      </c>
    </row>
    <row r="78" spans="2:19" x14ac:dyDescent="0.3">
      <c r="B78" t="s">
        <v>46</v>
      </c>
      <c r="C78" s="13">
        <f>IF('Istruzioni per l uso'!$F$6&gt;=C$2,SUM(C51:C54),"-")</f>
        <v>1726301</v>
      </c>
      <c r="D78" s="13" t="str">
        <f>IF('Istruzioni per l uso'!$F$6&gt;=D$2,SUM(D51:D54),"-")</f>
        <v>-</v>
      </c>
      <c r="E78" s="13" t="str">
        <f>IF('Istruzioni per l uso'!$F$6&gt;=E$2,SUM(E51:E54),"-")</f>
        <v>-</v>
      </c>
      <c r="F78" s="13" t="str">
        <f>IF('Istruzioni per l uso'!$F$6&gt;=F$2,SUM(F51:F54),"-")</f>
        <v>-</v>
      </c>
      <c r="G78" s="13" t="str">
        <f>IF('Istruzioni per l uso'!$F$6&gt;=G$2,SUM(G51:G54),"-")</f>
        <v>-</v>
      </c>
      <c r="H78" s="13" t="str">
        <f>IF('Istruzioni per l uso'!$F$6&gt;=H$2,SUM(H51:H54),"-")</f>
        <v>-</v>
      </c>
      <c r="I78" s="13" t="str">
        <f>IF('Istruzioni per l uso'!$F$6&gt;=I$2,SUM(I51:I54),"-")</f>
        <v>-</v>
      </c>
      <c r="J78" s="13" t="str">
        <f>IF('Istruzioni per l uso'!$F$6&gt;=J$2,SUM(J51:J54),"-")</f>
        <v>-</v>
      </c>
      <c r="K78" s="13" t="str">
        <f>IF('Istruzioni per l uso'!$F$6&gt;=K$2,SUM(K51:K54),"-")</f>
        <v>-</v>
      </c>
      <c r="L78" s="13" t="str">
        <f>IF('Istruzioni per l uso'!$F$6&gt;=L$2,SUM(L51:L54),"-")</f>
        <v>-</v>
      </c>
      <c r="M78" s="13" t="str">
        <f>IF('Istruzioni per l uso'!$F$6&gt;=M$2,SUM(M51:M54),"-")</f>
        <v>-</v>
      </c>
      <c r="N78" s="13" t="str">
        <f>IF('Istruzioni per l uso'!$F$6&gt;=N$2,SUM(N51:N54),"-")</f>
        <v>-</v>
      </c>
      <c r="O78" s="13" t="str">
        <f>IF('Istruzioni per l uso'!$F$6&gt;=O$2,SUM(O51:O54),"-")</f>
        <v>-</v>
      </c>
      <c r="P78" s="13" t="str">
        <f>IF('Istruzioni per l uso'!$F$6&gt;=P$2,SUM(P51:P54),"-")</f>
        <v>-</v>
      </c>
      <c r="Q78" s="13" t="str">
        <f>IF('Istruzioni per l uso'!$F$6&gt;=Q$2,SUM(Q51:Q54),"-")</f>
        <v>-</v>
      </c>
      <c r="R78" s="13" t="str">
        <f>IF('Istruzioni per l uso'!$F$6&gt;=R$2,SUM(R51:R54),"-")</f>
        <v>-</v>
      </c>
      <c r="S78" s="13" t="str">
        <f>IF('Istruzioni per l uso'!$F$6&gt;=S$2,SUM(S51:S54),"-")</f>
        <v>-</v>
      </c>
    </row>
    <row r="79" spans="2:19" x14ac:dyDescent="0.3">
      <c r="B79" t="s">
        <v>47</v>
      </c>
      <c r="C79" s="13">
        <f>IF('Istruzioni per l uso'!$F$6&gt;=C$2,SUM(C55:C63),"-")</f>
        <v>5314329</v>
      </c>
      <c r="D79" s="13" t="str">
        <f>IF('Istruzioni per l uso'!$F$6&gt;=D$2,SUM(D55:D63),"-")</f>
        <v>-</v>
      </c>
      <c r="E79" s="13" t="str">
        <f>IF('Istruzioni per l uso'!$F$6&gt;=E$2,SUM(E55:E63),"-")</f>
        <v>-</v>
      </c>
      <c r="F79" s="13" t="str">
        <f>IF('Istruzioni per l uso'!$F$6&gt;=F$2,SUM(F55:F63),"-")</f>
        <v>-</v>
      </c>
      <c r="G79" s="13" t="str">
        <f>IF('Istruzioni per l uso'!$F$6&gt;=G$2,SUM(G55:G63),"-")</f>
        <v>-</v>
      </c>
      <c r="H79" s="13" t="str">
        <f>IF('Istruzioni per l uso'!$F$6&gt;=H$2,SUM(H55:H63),"-")</f>
        <v>-</v>
      </c>
      <c r="I79" s="13" t="str">
        <f>IF('Istruzioni per l uso'!$F$6&gt;=I$2,SUM(I55:I63),"-")</f>
        <v>-</v>
      </c>
      <c r="J79" s="13" t="str">
        <f>IF('Istruzioni per l uso'!$F$6&gt;=J$2,SUM(J55:J63),"-")</f>
        <v>-</v>
      </c>
      <c r="K79" s="13" t="str">
        <f>IF('Istruzioni per l uso'!$F$6&gt;=K$2,SUM(K55:K63),"-")</f>
        <v>-</v>
      </c>
      <c r="L79" s="13" t="str">
        <f>IF('Istruzioni per l uso'!$F$6&gt;=L$2,SUM(L55:L63),"-")</f>
        <v>-</v>
      </c>
      <c r="M79" s="13" t="str">
        <f>IF('Istruzioni per l uso'!$F$6&gt;=M$2,SUM(M55:M63),"-")</f>
        <v>-</v>
      </c>
      <c r="N79" s="13" t="str">
        <f>IF('Istruzioni per l uso'!$F$6&gt;=N$2,SUM(N55:N63),"-")</f>
        <v>-</v>
      </c>
      <c r="O79" s="13" t="str">
        <f>IF('Istruzioni per l uso'!$F$6&gt;=O$2,SUM(O55:O63),"-")</f>
        <v>-</v>
      </c>
      <c r="P79" s="13" t="str">
        <f>IF('Istruzioni per l uso'!$F$6&gt;=P$2,SUM(P55:P63),"-")</f>
        <v>-</v>
      </c>
      <c r="Q79" s="13" t="str">
        <f>IF('Istruzioni per l uso'!$F$6&gt;=Q$2,SUM(Q55:Q63),"-")</f>
        <v>-</v>
      </c>
      <c r="R79" s="13" t="str">
        <f>IF('Istruzioni per l uso'!$F$6&gt;=R$2,SUM(R55:R63),"-")</f>
        <v>-</v>
      </c>
      <c r="S79" s="13" t="str">
        <f>IF('Istruzioni per l uso'!$F$6&gt;=S$2,SUM(S55:S63),"-")</f>
        <v>-</v>
      </c>
    </row>
    <row r="80" spans="2:19" ht="14.5" thickBot="1" x14ac:dyDescent="0.35"/>
    <row r="81" spans="2:19" ht="14.5" thickBot="1" x14ac:dyDescent="0.35">
      <c r="C81" s="1">
        <v>2020</v>
      </c>
      <c r="D81" s="1">
        <v>2025</v>
      </c>
      <c r="E81" s="1">
        <v>2030</v>
      </c>
      <c r="F81" s="1">
        <v>2035</v>
      </c>
      <c r="G81" s="1">
        <v>2040</v>
      </c>
      <c r="H81" s="1">
        <v>2045</v>
      </c>
      <c r="I81" s="1">
        <v>2050</v>
      </c>
      <c r="J81" s="1">
        <v>2055</v>
      </c>
      <c r="K81" s="1">
        <v>2060</v>
      </c>
      <c r="L81" s="1">
        <v>2065</v>
      </c>
      <c r="M81" s="1">
        <v>2070</v>
      </c>
      <c r="N81" s="1">
        <v>2075</v>
      </c>
      <c r="O81" s="1">
        <v>2080</v>
      </c>
      <c r="P81" s="1">
        <v>2085</v>
      </c>
      <c r="Q81" s="1">
        <v>2090</v>
      </c>
      <c r="R81" s="1">
        <v>2095</v>
      </c>
      <c r="S81" s="2">
        <v>2100</v>
      </c>
    </row>
    <row r="82" spans="2:19" x14ac:dyDescent="0.3">
      <c r="B82" s="59" t="s">
        <v>48</v>
      </c>
      <c r="C82" s="60">
        <f>IF('Istruzioni per l uso'!$F$6&gt;=C$2,100*C75/C73,"-")</f>
        <v>15.066041544121887</v>
      </c>
      <c r="D82" s="60" t="str">
        <f>IF('Istruzioni per l uso'!$F$6&gt;=D$2,100*D75/D73,"-")</f>
        <v>-</v>
      </c>
      <c r="E82" s="60" t="str">
        <f>IF('Istruzioni per l uso'!$F$6&gt;=E$2,100*E75/E73,"-")</f>
        <v>-</v>
      </c>
      <c r="F82" s="60" t="str">
        <f>IF('Istruzioni per l uso'!$F$6&gt;=F$2,100*F75/F73,"-")</f>
        <v>-</v>
      </c>
      <c r="G82" s="60" t="str">
        <f>IF('Istruzioni per l uso'!$F$6&gt;=G$2,100*G75/G73,"-")</f>
        <v>-</v>
      </c>
      <c r="H82" s="60" t="str">
        <f>IF('Istruzioni per l uso'!$F$6&gt;=H$2,100*H75/H73,"-")</f>
        <v>-</v>
      </c>
      <c r="I82" s="60" t="str">
        <f>IF('Istruzioni per l uso'!$F$6&gt;=I$2,100*I75/I73,"-")</f>
        <v>-</v>
      </c>
      <c r="J82" s="60" t="str">
        <f>IF('Istruzioni per l uso'!$F$6&gt;=J$2,100*J75/J73,"-")</f>
        <v>-</v>
      </c>
      <c r="K82" s="60" t="str">
        <f>IF('Istruzioni per l uso'!$F$6&gt;=K$2,100*K75/K73,"-")</f>
        <v>-</v>
      </c>
      <c r="L82" s="60" t="str">
        <f>IF('Istruzioni per l uso'!$F$6&gt;=L$2,100*L75/L73,"-")</f>
        <v>-</v>
      </c>
      <c r="M82" s="60" t="str">
        <f>IF('Istruzioni per l uso'!$F$6&gt;=M$2,100*M75/M73,"-")</f>
        <v>-</v>
      </c>
      <c r="N82" s="60" t="str">
        <f>IF('Istruzioni per l uso'!$F$6&gt;=N$2,100*N75/N73,"-")</f>
        <v>-</v>
      </c>
      <c r="O82" s="60" t="str">
        <f>IF('Istruzioni per l uso'!$F$6&gt;=O$2,100*O75/O73,"-")</f>
        <v>-</v>
      </c>
      <c r="P82" s="60" t="str">
        <f>IF('Istruzioni per l uso'!$F$6&gt;=P$2,100*P75/P73,"-")</f>
        <v>-</v>
      </c>
      <c r="Q82" s="60" t="str">
        <f>IF('Istruzioni per l uso'!$F$6&gt;=Q$2,100*Q75/Q73,"-")</f>
        <v>-</v>
      </c>
      <c r="R82" s="60" t="str">
        <f>IF('Istruzioni per l uso'!$F$6&gt;=R$2,100*R75/R73,"-")</f>
        <v>-</v>
      </c>
      <c r="S82" s="60" t="str">
        <f>IF('Istruzioni per l uso'!$F$6&gt;=S$2,100*S75/S73,"-")</f>
        <v>-</v>
      </c>
    </row>
    <row r="83" spans="2:19" x14ac:dyDescent="0.3">
      <c r="B83" t="s">
        <v>49</v>
      </c>
      <c r="C83" s="60">
        <f>IF('Istruzioni per l uso'!$F$6&gt;=C$2,100*C76/C73,"-")</f>
        <v>18.796004751854031</v>
      </c>
      <c r="D83" s="60" t="str">
        <f>IF('Istruzioni per l uso'!$F$6&gt;=D$2,100*D76/D73,"-")</f>
        <v>-</v>
      </c>
      <c r="E83" s="60" t="str">
        <f>IF('Istruzioni per l uso'!$F$6&gt;=E$2,100*E76/E73,"-")</f>
        <v>-</v>
      </c>
      <c r="F83" s="60" t="str">
        <f>IF('Istruzioni per l uso'!$F$6&gt;=F$2,100*F76/F73,"-")</f>
        <v>-</v>
      </c>
      <c r="G83" s="60" t="str">
        <f>IF('Istruzioni per l uso'!$F$6&gt;=G$2,100*G76/G73,"-")</f>
        <v>-</v>
      </c>
      <c r="H83" s="60" t="str">
        <f>IF('Istruzioni per l uso'!$F$6&gt;=H$2,100*H76/H73,"-")</f>
        <v>-</v>
      </c>
      <c r="I83" s="60" t="str">
        <f>IF('Istruzioni per l uso'!$F$6&gt;=I$2,100*I76/I73,"-")</f>
        <v>-</v>
      </c>
      <c r="J83" s="60" t="str">
        <f>IF('Istruzioni per l uso'!$F$6&gt;=J$2,100*J76/J73,"-")</f>
        <v>-</v>
      </c>
      <c r="K83" s="60" t="str">
        <f>IF('Istruzioni per l uso'!$F$6&gt;=K$2,100*K76/K73,"-")</f>
        <v>-</v>
      </c>
      <c r="L83" s="60" t="str">
        <f>IF('Istruzioni per l uso'!$F$6&gt;=L$2,100*L76/L73,"-")</f>
        <v>-</v>
      </c>
      <c r="M83" s="60" t="str">
        <f>IF('Istruzioni per l uso'!$F$6&gt;=M$2,100*M76/M73,"-")</f>
        <v>-</v>
      </c>
      <c r="N83" s="60" t="str">
        <f>IF('Istruzioni per l uso'!$F$6&gt;=N$2,100*N76/N73,"-")</f>
        <v>-</v>
      </c>
      <c r="O83" s="60" t="str">
        <f>IF('Istruzioni per l uso'!$F$6&gt;=O$2,100*O76/O73,"-")</f>
        <v>-</v>
      </c>
      <c r="P83" s="60" t="str">
        <f>IF('Istruzioni per l uso'!$F$6&gt;=P$2,100*P76/P73,"-")</f>
        <v>-</v>
      </c>
      <c r="Q83" s="60" t="str">
        <f>IF('Istruzioni per l uso'!$F$6&gt;=Q$2,100*Q76/Q73,"-")</f>
        <v>-</v>
      </c>
      <c r="R83" s="60" t="str">
        <f>IF('Istruzioni per l uso'!$F$6&gt;=R$2,100*R76/R73,"-")</f>
        <v>-</v>
      </c>
      <c r="S83" s="60" t="str">
        <f>IF('Istruzioni per l uso'!$F$6&gt;=S$2,100*S76/S73,"-")</f>
        <v>-</v>
      </c>
    </row>
    <row r="84" spans="2:19" x14ac:dyDescent="0.3">
      <c r="B84" t="s">
        <v>50</v>
      </c>
      <c r="C84" s="60">
        <f>IF('Istruzioni per l uso'!$F$6&gt;=C$2,100*C77/C73,"-")</f>
        <v>5.2857340576450644</v>
      </c>
      <c r="D84" s="60" t="str">
        <f>IF('Istruzioni per l uso'!$F$6&gt;=D$2,100*D77/D73,"-")</f>
        <v>-</v>
      </c>
      <c r="E84" s="60" t="str">
        <f>IF('Istruzioni per l uso'!$F$6&gt;=E$2,100*E77/E73,"-")</f>
        <v>-</v>
      </c>
      <c r="F84" s="60" t="str">
        <f>IF('Istruzioni per l uso'!$F$6&gt;=F$2,100*F77/F73,"-")</f>
        <v>-</v>
      </c>
      <c r="G84" s="60" t="str">
        <f>IF('Istruzioni per l uso'!$F$6&gt;=G$2,100*G77/G73,"-")</f>
        <v>-</v>
      </c>
      <c r="H84" s="60" t="str">
        <f>IF('Istruzioni per l uso'!$F$6&gt;=H$2,100*H77/H73,"-")</f>
        <v>-</v>
      </c>
      <c r="I84" s="60" t="str">
        <f>IF('Istruzioni per l uso'!$F$6&gt;=I$2,100*I77/I73,"-")</f>
        <v>-</v>
      </c>
      <c r="J84" s="60" t="str">
        <f>IF('Istruzioni per l uso'!$F$6&gt;=J$2,100*J77/J73,"-")</f>
        <v>-</v>
      </c>
      <c r="K84" s="60" t="str">
        <f>IF('Istruzioni per l uso'!$F$6&gt;=K$2,100*K77/K73,"-")</f>
        <v>-</v>
      </c>
      <c r="L84" s="60" t="str">
        <f>IF('Istruzioni per l uso'!$F$6&gt;=L$2,100*L77/L73,"-")</f>
        <v>-</v>
      </c>
      <c r="M84" s="60" t="str">
        <f>IF('Istruzioni per l uso'!$F$6&gt;=M$2,100*M77/M73,"-")</f>
        <v>-</v>
      </c>
      <c r="N84" s="60" t="str">
        <f>IF('Istruzioni per l uso'!$F$6&gt;=N$2,100*N77/N73,"-")</f>
        <v>-</v>
      </c>
      <c r="O84" s="60" t="str">
        <f>IF('Istruzioni per l uso'!$F$6&gt;=O$2,100*O77/O73,"-")</f>
        <v>-</v>
      </c>
      <c r="P84" s="60" t="str">
        <f>IF('Istruzioni per l uso'!$F$6&gt;=P$2,100*P77/P73,"-")</f>
        <v>-</v>
      </c>
      <c r="Q84" s="60" t="str">
        <f>IF('Istruzioni per l uso'!$F$6&gt;=Q$2,100*Q77/Q73,"-")</f>
        <v>-</v>
      </c>
      <c r="R84" s="60" t="str">
        <f>IF('Istruzioni per l uso'!$F$6&gt;=R$2,100*R77/R73,"-")</f>
        <v>-</v>
      </c>
      <c r="S84" s="60" t="str">
        <f>IF('Istruzioni per l uso'!$F$6&gt;=S$2,100*S77/S73,"-")</f>
        <v>-</v>
      </c>
    </row>
    <row r="85" spans="2:19" x14ac:dyDescent="0.3">
      <c r="B85" t="s">
        <v>44</v>
      </c>
      <c r="C85" s="60">
        <f>IF('Istruzioni per l uso'!$F$6&gt;=C$2,100*C78/C79,"-")</f>
        <v>32.483894015594444</v>
      </c>
      <c r="D85" s="60" t="str">
        <f>IF('Istruzioni per l uso'!$F$6&gt;=D$2,100*D78/D79,"-")</f>
        <v>-</v>
      </c>
      <c r="E85" s="60" t="str">
        <f>IF('Istruzioni per l uso'!$F$6&gt;=E$2,100*E78/E79,"-")</f>
        <v>-</v>
      </c>
      <c r="F85" s="60" t="str">
        <f>IF('Istruzioni per l uso'!$F$6&gt;=F$2,100*F78/F79,"-")</f>
        <v>-</v>
      </c>
      <c r="G85" s="60" t="str">
        <f>IF('Istruzioni per l uso'!$F$6&gt;=G$2,100*G78/G79,"-")</f>
        <v>-</v>
      </c>
      <c r="H85" s="60" t="str">
        <f>IF('Istruzioni per l uso'!$F$6&gt;=H$2,100*H78/H79,"-")</f>
        <v>-</v>
      </c>
      <c r="I85" s="60" t="str">
        <f>IF('Istruzioni per l uso'!$F$6&gt;=I$2,100*I78/I79,"-")</f>
        <v>-</v>
      </c>
      <c r="J85" s="60" t="str">
        <f>IF('Istruzioni per l uso'!$F$6&gt;=J$2,100*J78/J79,"-")</f>
        <v>-</v>
      </c>
      <c r="K85" s="60" t="str">
        <f>IF('Istruzioni per l uso'!$F$6&gt;=K$2,100*K78/K79,"-")</f>
        <v>-</v>
      </c>
      <c r="L85" s="60" t="str">
        <f>IF('Istruzioni per l uso'!$F$6&gt;=L$2,100*L78/L79,"-")</f>
        <v>-</v>
      </c>
      <c r="M85" s="60" t="str">
        <f>IF('Istruzioni per l uso'!$F$6&gt;=M$2,100*M78/M79,"-")</f>
        <v>-</v>
      </c>
      <c r="N85" s="60" t="str">
        <f>IF('Istruzioni per l uso'!$F$6&gt;=N$2,100*N78/N79,"-")</f>
        <v>-</v>
      </c>
      <c r="O85" s="60" t="str">
        <f>IF('Istruzioni per l uso'!$F$6&gt;=O$2,100*O78/O79,"-")</f>
        <v>-</v>
      </c>
      <c r="P85" s="60" t="str">
        <f>IF('Istruzioni per l uso'!$F$6&gt;=P$2,100*P78/P79,"-")</f>
        <v>-</v>
      </c>
      <c r="Q85" s="60" t="str">
        <f>IF('Istruzioni per l uso'!$F$6&gt;=Q$2,100*Q78/Q79,"-")</f>
        <v>-</v>
      </c>
      <c r="R85" s="60" t="str">
        <f>IF('Istruzioni per l uso'!$F$6&gt;=R$2,100*R78/R79,"-")</f>
        <v>-</v>
      </c>
      <c r="S85" s="60" t="str">
        <f>IF('Istruzioni per l uso'!$F$6&gt;=S$2,100*S78/S79,"-")</f>
        <v>-</v>
      </c>
    </row>
    <row r="86" spans="2:19" x14ac:dyDescent="0.3">
      <c r="B86" t="s">
        <v>45</v>
      </c>
      <c r="C86" s="60">
        <f>IF('Istruzioni per l uso'!$F$6&gt;=C$2,100*C76/C79,"-")</f>
        <v>30.665583557209199</v>
      </c>
      <c r="D86" s="60" t="str">
        <f>IF('Istruzioni per l uso'!$F$6&gt;=D$2,100*D76/D79,"-")</f>
        <v>-</v>
      </c>
      <c r="E86" s="60" t="str">
        <f>IF('Istruzioni per l uso'!$F$6&gt;=E$2,100*E76/E79,"-")</f>
        <v>-</v>
      </c>
      <c r="F86" s="60" t="str">
        <f>IF('Istruzioni per l uso'!$F$6&gt;=F$2,100*F76/F79,"-")</f>
        <v>-</v>
      </c>
      <c r="G86" s="60" t="str">
        <f>IF('Istruzioni per l uso'!$F$6&gt;=G$2,100*G76/G79,"-")</f>
        <v>-</v>
      </c>
      <c r="H86" s="60" t="str">
        <f>IF('Istruzioni per l uso'!$F$6&gt;=H$2,100*H76/H79,"-")</f>
        <v>-</v>
      </c>
      <c r="I86" s="60" t="str">
        <f>IF('Istruzioni per l uso'!$F$6&gt;=I$2,100*I76/I79,"-")</f>
        <v>-</v>
      </c>
      <c r="J86" s="60" t="str">
        <f>IF('Istruzioni per l uso'!$F$6&gt;=J$2,100*J76/J79,"-")</f>
        <v>-</v>
      </c>
      <c r="K86" s="60" t="str">
        <f>IF('Istruzioni per l uso'!$F$6&gt;=K$2,100*K76/K79,"-")</f>
        <v>-</v>
      </c>
      <c r="L86" s="60" t="str">
        <f>IF('Istruzioni per l uso'!$F$6&gt;=L$2,100*L76/L79,"-")</f>
        <v>-</v>
      </c>
      <c r="M86" s="60" t="str">
        <f>IF('Istruzioni per l uso'!$F$6&gt;=M$2,100*M76/M79,"-")</f>
        <v>-</v>
      </c>
      <c r="N86" s="60" t="str">
        <f>IF('Istruzioni per l uso'!$F$6&gt;=N$2,100*N76/N79,"-")</f>
        <v>-</v>
      </c>
      <c r="O86" s="60" t="str">
        <f>IF('Istruzioni per l uso'!$F$6&gt;=O$2,100*O76/O79,"-")</f>
        <v>-</v>
      </c>
      <c r="P86" s="60" t="str">
        <f>IF('Istruzioni per l uso'!$F$6&gt;=P$2,100*P76/P79,"-")</f>
        <v>-</v>
      </c>
      <c r="Q86" s="60" t="str">
        <f>IF('Istruzioni per l uso'!$F$6&gt;=Q$2,100*Q76/Q79,"-")</f>
        <v>-</v>
      </c>
      <c r="R86" s="60" t="str">
        <f>IF('Istruzioni per l uso'!$F$6&gt;=R$2,100*R76/R79,"-")</f>
        <v>-</v>
      </c>
      <c r="S86" s="60" t="str">
        <f>IF('Istruzioni per l uso'!$F$6&gt;=S$2,100*S76/S79,"-")</f>
        <v>-</v>
      </c>
    </row>
  </sheetData>
  <pageMargins left="0.7" right="0.7" top="0.75" bottom="0.75" header="0.3" footer="0.3"/>
  <pageSetup paperSize="9" orientation="portrait" r:id="rId1"/>
  <ignoredErrors>
    <ignoredError sqref="B5 B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22"/>
  <sheetViews>
    <sheetView workbookViewId="0">
      <selection activeCell="C1" sqref="C1:C1048576"/>
    </sheetView>
  </sheetViews>
  <sheetFormatPr baseColWidth="10" defaultColWidth="11.25" defaultRowHeight="14" x14ac:dyDescent="0.3"/>
  <cols>
    <col min="1" max="1" width="12.25" customWidth="1"/>
  </cols>
  <sheetData>
    <row r="1" spans="1:18" ht="14.5" thickBot="1" x14ac:dyDescent="0.35"/>
    <row r="2" spans="1:18" ht="14.5" thickBot="1" x14ac:dyDescent="0.35">
      <c r="A2" t="s">
        <v>96</v>
      </c>
      <c r="B2" t="s">
        <v>97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2" t="s">
        <v>37</v>
      </c>
    </row>
    <row r="3" spans="1:18" x14ac:dyDescent="0.3">
      <c r="A3" s="9" t="s">
        <v>9</v>
      </c>
      <c r="B3" s="9" t="s">
        <v>0</v>
      </c>
      <c r="C3" s="22">
        <f>LOOKUP('Ipotesi e grafici'!D$3,'Lista Tassi di fecondità'!$C$1:$AR$1,'Lista Tassi di fecondità'!$C2:$AR2)</f>
        <v>0</v>
      </c>
      <c r="D3" s="22">
        <f>LOOKUP('Ipotesi e grafici'!E$3,'Lista Tassi di fecondità'!$C$1:$AR$1,'Lista Tassi di fecondità'!$C2:$AR2)</f>
        <v>0</v>
      </c>
      <c r="E3" s="22">
        <f>LOOKUP('Ipotesi e grafici'!F$3,'Lista Tassi di fecondità'!$C$1:$AR$1,'Lista Tassi di fecondità'!$C2:$AR2)</f>
        <v>0</v>
      </c>
      <c r="F3" s="22">
        <f>LOOKUP('Ipotesi e grafici'!G$3,'Lista Tassi di fecondità'!$C$1:$AR$1,'Lista Tassi di fecondità'!$C2:$AR2)</f>
        <v>0</v>
      </c>
      <c r="G3" s="22">
        <f>LOOKUP('Ipotesi e grafici'!H$3,'Lista Tassi di fecondità'!$C$1:$AR$1,'Lista Tassi di fecondità'!$C2:$AR2)</f>
        <v>0</v>
      </c>
      <c r="H3" s="22">
        <f>LOOKUP('Ipotesi e grafici'!I$3,'Lista Tassi di fecondità'!$C$1:$AR$1,'Lista Tassi di fecondità'!$C2:$AR2)</f>
        <v>0</v>
      </c>
      <c r="I3" s="22">
        <f>LOOKUP('Ipotesi e grafici'!J$3,'Lista Tassi di fecondità'!$C$1:$AR$1,'Lista Tassi di fecondità'!$C2:$AR2)</f>
        <v>0</v>
      </c>
      <c r="J3" s="22">
        <f>LOOKUP('Ipotesi e grafici'!K$3,'Lista Tassi di fecondità'!$C$1:$AR$1,'Lista Tassi di fecondità'!$C2:$AR2)</f>
        <v>0</v>
      </c>
      <c r="K3" s="22">
        <f>LOOKUP('Ipotesi e grafici'!L$3,'Lista Tassi di fecondità'!$C$1:$AR$1,'Lista Tassi di fecondità'!$C2:$AR2)</f>
        <v>0</v>
      </c>
      <c r="L3" s="22">
        <f>LOOKUP('Ipotesi e grafici'!M$3,'Lista Tassi di fecondità'!$C$1:$AR$1,'Lista Tassi di fecondità'!$C2:$AR2)</f>
        <v>0</v>
      </c>
      <c r="M3" s="22">
        <f>LOOKUP('Ipotesi e grafici'!N$3,'Lista Tassi di fecondità'!$C$1:$AR$1,'Lista Tassi di fecondità'!$C2:$AR2)</f>
        <v>0</v>
      </c>
      <c r="N3" s="22">
        <f>LOOKUP('Ipotesi e grafici'!O$3,'Lista Tassi di fecondità'!$C$1:$AR$1,'Lista Tassi di fecondità'!$C2:$AR2)</f>
        <v>0</v>
      </c>
      <c r="O3" s="22">
        <f>LOOKUP('Ipotesi e grafici'!P$3,'Lista Tassi di fecondità'!$C$1:$AR$1,'Lista Tassi di fecondità'!$C2:$AR2)</f>
        <v>0</v>
      </c>
      <c r="P3" s="22">
        <f>LOOKUP('Ipotesi e grafici'!Q$3,'Lista Tassi di fecondità'!$C$1:$AR$1,'Lista Tassi di fecondità'!$C2:$AR2)</f>
        <v>0</v>
      </c>
      <c r="Q3" s="22">
        <f>LOOKUP('Ipotesi e grafici'!R$3,'Lista Tassi di fecondità'!$C$1:$AR$1,'Lista Tassi di fecondità'!$C2:$AR2)</f>
        <v>0</v>
      </c>
      <c r="R3" s="22">
        <f>LOOKUP('Ipotesi e grafici'!S$3,'Lista Tassi di fecondità'!$C$1:$AR$1,'Lista Tassi di fecondità'!$C2:$AR2)</f>
        <v>0</v>
      </c>
    </row>
    <row r="4" spans="1:18" x14ac:dyDescent="0.3">
      <c r="A4" s="4" t="s">
        <v>0</v>
      </c>
      <c r="B4" s="4" t="s">
        <v>1</v>
      </c>
      <c r="C4" s="22">
        <f>LOOKUP('Ipotesi e grafici'!D$3,'Lista Tassi di fecondità'!$C$1:$AR$1,'Lista Tassi di fecondità'!$C3:$AR3)</f>
        <v>0</v>
      </c>
      <c r="D4" s="22">
        <f>LOOKUP('Ipotesi e grafici'!E$3,'Lista Tassi di fecondità'!$C$1:$AR$1,'Lista Tassi di fecondità'!$C3:$AR3)</f>
        <v>0</v>
      </c>
      <c r="E4" s="22">
        <f>LOOKUP('Ipotesi e grafici'!F$3,'Lista Tassi di fecondità'!$C$1:$AR$1,'Lista Tassi di fecondità'!$C3:$AR3)</f>
        <v>0</v>
      </c>
      <c r="F4" s="22">
        <f>LOOKUP('Ipotesi e grafici'!G$3,'Lista Tassi di fecondità'!$C$1:$AR$1,'Lista Tassi di fecondità'!$C3:$AR3)</f>
        <v>0</v>
      </c>
      <c r="G4" s="22">
        <f>LOOKUP('Ipotesi e grafici'!H$3,'Lista Tassi di fecondità'!$C$1:$AR$1,'Lista Tassi di fecondità'!$C3:$AR3)</f>
        <v>0</v>
      </c>
      <c r="H4" s="22">
        <f>LOOKUP('Ipotesi e grafici'!I$3,'Lista Tassi di fecondità'!$C$1:$AR$1,'Lista Tassi di fecondità'!$C3:$AR3)</f>
        <v>0</v>
      </c>
      <c r="I4" s="22">
        <f>LOOKUP('Ipotesi e grafici'!J$3,'Lista Tassi di fecondità'!$C$1:$AR$1,'Lista Tassi di fecondità'!$C3:$AR3)</f>
        <v>0</v>
      </c>
      <c r="J4" s="22">
        <f>LOOKUP('Ipotesi e grafici'!K$3,'Lista Tassi di fecondità'!$C$1:$AR$1,'Lista Tassi di fecondità'!$C3:$AR3)</f>
        <v>0</v>
      </c>
      <c r="K4" s="22">
        <f>LOOKUP('Ipotesi e grafici'!L$3,'Lista Tassi di fecondità'!$C$1:$AR$1,'Lista Tassi di fecondità'!$C3:$AR3)</f>
        <v>0</v>
      </c>
      <c r="L4" s="22">
        <f>LOOKUP('Ipotesi e grafici'!M$3,'Lista Tassi di fecondità'!$C$1:$AR$1,'Lista Tassi di fecondità'!$C3:$AR3)</f>
        <v>0</v>
      </c>
      <c r="M4" s="22">
        <f>LOOKUP('Ipotesi e grafici'!N$3,'Lista Tassi di fecondità'!$C$1:$AR$1,'Lista Tassi di fecondità'!$C3:$AR3)</f>
        <v>0</v>
      </c>
      <c r="N4" s="22">
        <f>LOOKUP('Ipotesi e grafici'!O$3,'Lista Tassi di fecondità'!$C$1:$AR$1,'Lista Tassi di fecondità'!$C3:$AR3)</f>
        <v>0</v>
      </c>
      <c r="O4" s="22">
        <f>LOOKUP('Ipotesi e grafici'!P$3,'Lista Tassi di fecondità'!$C$1:$AR$1,'Lista Tassi di fecondità'!$C3:$AR3)</f>
        <v>0</v>
      </c>
      <c r="P4" s="22">
        <f>LOOKUP('Ipotesi e grafici'!Q$3,'Lista Tassi di fecondità'!$C$1:$AR$1,'Lista Tassi di fecondità'!$C3:$AR3)</f>
        <v>0</v>
      </c>
      <c r="Q4" s="22">
        <f>LOOKUP('Ipotesi e grafici'!R$3,'Lista Tassi di fecondità'!$C$1:$AR$1,'Lista Tassi di fecondità'!$C3:$AR3)</f>
        <v>0</v>
      </c>
      <c r="R4" s="22">
        <f>LOOKUP('Ipotesi e grafici'!S$3,'Lista Tassi di fecondità'!$C$1:$AR$1,'Lista Tassi di fecondità'!$C3:$AR3)</f>
        <v>0</v>
      </c>
    </row>
    <row r="5" spans="1:18" x14ac:dyDescent="0.3">
      <c r="A5" s="4" t="s">
        <v>1</v>
      </c>
      <c r="B5" s="4" t="s">
        <v>2</v>
      </c>
      <c r="C5" s="22">
        <f>LOOKUP('Ipotesi e grafici'!D$3,'Lista Tassi di fecondità'!$C$1:$AR$1,'Lista Tassi di fecondità'!$C4:$AR4)</f>
        <v>0</v>
      </c>
      <c r="D5" s="22">
        <f>LOOKUP('Ipotesi e grafici'!E$3,'Lista Tassi di fecondità'!$C$1:$AR$1,'Lista Tassi di fecondità'!$C4:$AR4)</f>
        <v>0</v>
      </c>
      <c r="E5" s="22">
        <f>LOOKUP('Ipotesi e grafici'!F$3,'Lista Tassi di fecondità'!$C$1:$AR$1,'Lista Tassi di fecondità'!$C4:$AR4)</f>
        <v>0</v>
      </c>
      <c r="F5" s="22">
        <f>LOOKUP('Ipotesi e grafici'!G$3,'Lista Tassi di fecondità'!$C$1:$AR$1,'Lista Tassi di fecondità'!$C4:$AR4)</f>
        <v>0</v>
      </c>
      <c r="G5" s="22">
        <f>LOOKUP('Ipotesi e grafici'!H$3,'Lista Tassi di fecondità'!$C$1:$AR$1,'Lista Tassi di fecondità'!$C4:$AR4)</f>
        <v>0</v>
      </c>
      <c r="H5" s="22">
        <f>LOOKUP('Ipotesi e grafici'!I$3,'Lista Tassi di fecondità'!$C$1:$AR$1,'Lista Tassi di fecondità'!$C4:$AR4)</f>
        <v>0</v>
      </c>
      <c r="I5" s="22">
        <f>LOOKUP('Ipotesi e grafici'!J$3,'Lista Tassi di fecondità'!$C$1:$AR$1,'Lista Tassi di fecondità'!$C4:$AR4)</f>
        <v>0</v>
      </c>
      <c r="J5" s="22">
        <f>LOOKUP('Ipotesi e grafici'!K$3,'Lista Tassi di fecondità'!$C$1:$AR$1,'Lista Tassi di fecondità'!$C4:$AR4)</f>
        <v>0</v>
      </c>
      <c r="K5" s="22">
        <f>LOOKUP('Ipotesi e grafici'!L$3,'Lista Tassi di fecondità'!$C$1:$AR$1,'Lista Tassi di fecondità'!$C4:$AR4)</f>
        <v>0</v>
      </c>
      <c r="L5" s="22">
        <f>LOOKUP('Ipotesi e grafici'!M$3,'Lista Tassi di fecondità'!$C$1:$AR$1,'Lista Tassi di fecondità'!$C4:$AR4)</f>
        <v>0</v>
      </c>
      <c r="M5" s="22">
        <f>LOOKUP('Ipotesi e grafici'!N$3,'Lista Tassi di fecondità'!$C$1:$AR$1,'Lista Tassi di fecondità'!$C4:$AR4)</f>
        <v>0</v>
      </c>
      <c r="N5" s="22">
        <f>LOOKUP('Ipotesi e grafici'!O$3,'Lista Tassi di fecondità'!$C$1:$AR$1,'Lista Tassi di fecondità'!$C4:$AR4)</f>
        <v>0</v>
      </c>
      <c r="O5" s="22">
        <f>LOOKUP('Ipotesi e grafici'!P$3,'Lista Tassi di fecondità'!$C$1:$AR$1,'Lista Tassi di fecondità'!$C4:$AR4)</f>
        <v>0</v>
      </c>
      <c r="P5" s="22">
        <f>LOOKUP('Ipotesi e grafici'!Q$3,'Lista Tassi di fecondità'!$C$1:$AR$1,'Lista Tassi di fecondità'!$C4:$AR4)</f>
        <v>0</v>
      </c>
      <c r="Q5" s="22">
        <f>LOOKUP('Ipotesi e grafici'!R$3,'Lista Tassi di fecondità'!$C$1:$AR$1,'Lista Tassi di fecondità'!$C4:$AR4)</f>
        <v>0</v>
      </c>
      <c r="R5" s="22">
        <f>LOOKUP('Ipotesi e grafici'!S$3,'Lista Tassi di fecondità'!$C$1:$AR$1,'Lista Tassi di fecondità'!$C4:$AR4)</f>
        <v>0</v>
      </c>
    </row>
    <row r="6" spans="1:18" x14ac:dyDescent="0.3">
      <c r="A6" s="4" t="s">
        <v>2</v>
      </c>
      <c r="B6" s="4" t="s">
        <v>3</v>
      </c>
      <c r="C6" s="22">
        <f>LOOKUP('Ipotesi e grafici'!D$3,'Lista Tassi di fecondità'!$C$1:$AR$1,'Lista Tassi di fecondità'!$C5:$AR5)</f>
        <v>0</v>
      </c>
      <c r="D6" s="22">
        <f>LOOKUP('Ipotesi e grafici'!E$3,'Lista Tassi di fecondità'!$C$1:$AR$1,'Lista Tassi di fecondità'!$C5:$AR5)</f>
        <v>0</v>
      </c>
      <c r="E6" s="22">
        <f>LOOKUP('Ipotesi e grafici'!F$3,'Lista Tassi di fecondità'!$C$1:$AR$1,'Lista Tassi di fecondità'!$C5:$AR5)</f>
        <v>0</v>
      </c>
      <c r="F6" s="22">
        <f>LOOKUP('Ipotesi e grafici'!G$3,'Lista Tassi di fecondità'!$C$1:$AR$1,'Lista Tassi di fecondità'!$C5:$AR5)</f>
        <v>0</v>
      </c>
      <c r="G6" s="22">
        <f>LOOKUP('Ipotesi e grafici'!H$3,'Lista Tassi di fecondità'!$C$1:$AR$1,'Lista Tassi di fecondità'!$C5:$AR5)</f>
        <v>0</v>
      </c>
      <c r="H6" s="22">
        <f>LOOKUP('Ipotesi e grafici'!I$3,'Lista Tassi di fecondità'!$C$1:$AR$1,'Lista Tassi di fecondità'!$C5:$AR5)</f>
        <v>0</v>
      </c>
      <c r="I6" s="22">
        <f>LOOKUP('Ipotesi e grafici'!J$3,'Lista Tassi di fecondità'!$C$1:$AR$1,'Lista Tassi di fecondità'!$C5:$AR5)</f>
        <v>0</v>
      </c>
      <c r="J6" s="22">
        <f>LOOKUP('Ipotesi e grafici'!K$3,'Lista Tassi di fecondità'!$C$1:$AR$1,'Lista Tassi di fecondità'!$C5:$AR5)</f>
        <v>0</v>
      </c>
      <c r="K6" s="22">
        <f>LOOKUP('Ipotesi e grafici'!L$3,'Lista Tassi di fecondità'!$C$1:$AR$1,'Lista Tassi di fecondità'!$C5:$AR5)</f>
        <v>0</v>
      </c>
      <c r="L6" s="22">
        <f>LOOKUP('Ipotesi e grafici'!M$3,'Lista Tassi di fecondità'!$C$1:$AR$1,'Lista Tassi di fecondità'!$C5:$AR5)</f>
        <v>0</v>
      </c>
      <c r="M6" s="22">
        <f>LOOKUP('Ipotesi e grafici'!N$3,'Lista Tassi di fecondità'!$C$1:$AR$1,'Lista Tassi di fecondità'!$C5:$AR5)</f>
        <v>0</v>
      </c>
      <c r="N6" s="22">
        <f>LOOKUP('Ipotesi e grafici'!O$3,'Lista Tassi di fecondità'!$C$1:$AR$1,'Lista Tassi di fecondità'!$C5:$AR5)</f>
        <v>0</v>
      </c>
      <c r="O6" s="22">
        <f>LOOKUP('Ipotesi e grafici'!P$3,'Lista Tassi di fecondità'!$C$1:$AR$1,'Lista Tassi di fecondità'!$C5:$AR5)</f>
        <v>0</v>
      </c>
      <c r="P6" s="22">
        <f>LOOKUP('Ipotesi e grafici'!Q$3,'Lista Tassi di fecondità'!$C$1:$AR$1,'Lista Tassi di fecondità'!$C5:$AR5)</f>
        <v>0</v>
      </c>
      <c r="Q6" s="22">
        <f>LOOKUP('Ipotesi e grafici'!R$3,'Lista Tassi di fecondità'!$C$1:$AR$1,'Lista Tassi di fecondità'!$C5:$AR5)</f>
        <v>0</v>
      </c>
      <c r="R6" s="22">
        <f>LOOKUP('Ipotesi e grafici'!S$3,'Lista Tassi di fecondità'!$C$1:$AR$1,'Lista Tassi di fecondità'!$C5:$AR5)</f>
        <v>0</v>
      </c>
    </row>
    <row r="7" spans="1:18" x14ac:dyDescent="0.3">
      <c r="A7" s="4" t="s">
        <v>3</v>
      </c>
      <c r="B7" s="4" t="s">
        <v>4</v>
      </c>
      <c r="C7" s="22">
        <f>LOOKUP('Ipotesi e grafici'!D$3,'Lista Tassi di fecondità'!$C$1:$AR$1,'Lista Tassi di fecondità'!$C6:$AR6)</f>
        <v>0</v>
      </c>
      <c r="D7" s="22">
        <f>LOOKUP('Ipotesi e grafici'!E$3,'Lista Tassi di fecondità'!$C$1:$AR$1,'Lista Tassi di fecondità'!$C6:$AR6)</f>
        <v>0</v>
      </c>
      <c r="E7" s="22">
        <f>LOOKUP('Ipotesi e grafici'!F$3,'Lista Tassi di fecondità'!$C$1:$AR$1,'Lista Tassi di fecondità'!$C6:$AR6)</f>
        <v>0</v>
      </c>
      <c r="F7" s="22">
        <f>LOOKUP('Ipotesi e grafici'!G$3,'Lista Tassi di fecondità'!$C$1:$AR$1,'Lista Tassi di fecondità'!$C6:$AR6)</f>
        <v>0</v>
      </c>
      <c r="G7" s="22">
        <f>LOOKUP('Ipotesi e grafici'!H$3,'Lista Tassi di fecondità'!$C$1:$AR$1,'Lista Tassi di fecondità'!$C6:$AR6)</f>
        <v>0</v>
      </c>
      <c r="H7" s="22">
        <f>LOOKUP('Ipotesi e grafici'!I$3,'Lista Tassi di fecondità'!$C$1:$AR$1,'Lista Tassi di fecondità'!$C6:$AR6)</f>
        <v>0</v>
      </c>
      <c r="I7" s="22">
        <f>LOOKUP('Ipotesi e grafici'!J$3,'Lista Tassi di fecondità'!$C$1:$AR$1,'Lista Tassi di fecondità'!$C6:$AR6)</f>
        <v>0</v>
      </c>
      <c r="J7" s="22">
        <f>LOOKUP('Ipotesi e grafici'!K$3,'Lista Tassi di fecondità'!$C$1:$AR$1,'Lista Tassi di fecondità'!$C6:$AR6)</f>
        <v>0</v>
      </c>
      <c r="K7" s="22">
        <f>LOOKUP('Ipotesi e grafici'!L$3,'Lista Tassi di fecondità'!$C$1:$AR$1,'Lista Tassi di fecondità'!$C6:$AR6)</f>
        <v>0</v>
      </c>
      <c r="L7" s="22">
        <f>LOOKUP('Ipotesi e grafici'!M$3,'Lista Tassi di fecondità'!$C$1:$AR$1,'Lista Tassi di fecondità'!$C6:$AR6)</f>
        <v>0</v>
      </c>
      <c r="M7" s="22">
        <f>LOOKUP('Ipotesi e grafici'!N$3,'Lista Tassi di fecondità'!$C$1:$AR$1,'Lista Tassi di fecondità'!$C6:$AR6)</f>
        <v>0</v>
      </c>
      <c r="N7" s="22">
        <f>LOOKUP('Ipotesi e grafici'!O$3,'Lista Tassi di fecondità'!$C$1:$AR$1,'Lista Tassi di fecondità'!$C6:$AR6)</f>
        <v>0</v>
      </c>
      <c r="O7" s="22">
        <f>LOOKUP('Ipotesi e grafici'!P$3,'Lista Tassi di fecondità'!$C$1:$AR$1,'Lista Tassi di fecondità'!$C6:$AR6)</f>
        <v>0</v>
      </c>
      <c r="P7" s="22">
        <f>LOOKUP('Ipotesi e grafici'!Q$3,'Lista Tassi di fecondità'!$C$1:$AR$1,'Lista Tassi di fecondità'!$C6:$AR6)</f>
        <v>0</v>
      </c>
      <c r="Q7" s="22">
        <f>LOOKUP('Ipotesi e grafici'!R$3,'Lista Tassi di fecondità'!$C$1:$AR$1,'Lista Tassi di fecondità'!$C6:$AR6)</f>
        <v>0</v>
      </c>
      <c r="R7" s="22">
        <f>LOOKUP('Ipotesi e grafici'!S$3,'Lista Tassi di fecondità'!$C$1:$AR$1,'Lista Tassi di fecondità'!$C6:$AR6)</f>
        <v>0</v>
      </c>
    </row>
    <row r="8" spans="1:18" x14ac:dyDescent="0.3">
      <c r="A8" s="4" t="s">
        <v>4</v>
      </c>
      <c r="B8" s="4" t="s">
        <v>5</v>
      </c>
      <c r="C8" s="22">
        <f>LOOKUP('Ipotesi e grafici'!D$3,'Lista Tassi di fecondità'!$C$1:$AR$1,'Lista Tassi di fecondità'!$C7:$AR7)</f>
        <v>0</v>
      </c>
      <c r="D8" s="22">
        <f>LOOKUP('Ipotesi e grafici'!E$3,'Lista Tassi di fecondità'!$C$1:$AR$1,'Lista Tassi di fecondità'!$C7:$AR7)</f>
        <v>0</v>
      </c>
      <c r="E8" s="22">
        <f>LOOKUP('Ipotesi e grafici'!F$3,'Lista Tassi di fecondità'!$C$1:$AR$1,'Lista Tassi di fecondità'!$C7:$AR7)</f>
        <v>0</v>
      </c>
      <c r="F8" s="22">
        <f>LOOKUP('Ipotesi e grafici'!G$3,'Lista Tassi di fecondità'!$C$1:$AR$1,'Lista Tassi di fecondità'!$C7:$AR7)</f>
        <v>0</v>
      </c>
      <c r="G8" s="22">
        <f>LOOKUP('Ipotesi e grafici'!H$3,'Lista Tassi di fecondità'!$C$1:$AR$1,'Lista Tassi di fecondità'!$C7:$AR7)</f>
        <v>0</v>
      </c>
      <c r="H8" s="22">
        <f>LOOKUP('Ipotesi e grafici'!I$3,'Lista Tassi di fecondità'!$C$1:$AR$1,'Lista Tassi di fecondità'!$C7:$AR7)</f>
        <v>0</v>
      </c>
      <c r="I8" s="22">
        <f>LOOKUP('Ipotesi e grafici'!J$3,'Lista Tassi di fecondità'!$C$1:$AR$1,'Lista Tassi di fecondità'!$C7:$AR7)</f>
        <v>0</v>
      </c>
      <c r="J8" s="22">
        <f>LOOKUP('Ipotesi e grafici'!K$3,'Lista Tassi di fecondità'!$C$1:$AR$1,'Lista Tassi di fecondità'!$C7:$AR7)</f>
        <v>0</v>
      </c>
      <c r="K8" s="22">
        <f>LOOKUP('Ipotesi e grafici'!L$3,'Lista Tassi di fecondità'!$C$1:$AR$1,'Lista Tassi di fecondità'!$C7:$AR7)</f>
        <v>0</v>
      </c>
      <c r="L8" s="22">
        <f>LOOKUP('Ipotesi e grafici'!M$3,'Lista Tassi di fecondità'!$C$1:$AR$1,'Lista Tassi di fecondità'!$C7:$AR7)</f>
        <v>0</v>
      </c>
      <c r="M8" s="22">
        <f>LOOKUP('Ipotesi e grafici'!N$3,'Lista Tassi di fecondità'!$C$1:$AR$1,'Lista Tassi di fecondità'!$C7:$AR7)</f>
        <v>0</v>
      </c>
      <c r="N8" s="22">
        <f>LOOKUP('Ipotesi e grafici'!O$3,'Lista Tassi di fecondità'!$C$1:$AR$1,'Lista Tassi di fecondità'!$C7:$AR7)</f>
        <v>0</v>
      </c>
      <c r="O8" s="22">
        <f>LOOKUP('Ipotesi e grafici'!P$3,'Lista Tassi di fecondità'!$C$1:$AR$1,'Lista Tassi di fecondità'!$C7:$AR7)</f>
        <v>0</v>
      </c>
      <c r="P8" s="22">
        <f>LOOKUP('Ipotesi e grafici'!Q$3,'Lista Tassi di fecondità'!$C$1:$AR$1,'Lista Tassi di fecondità'!$C7:$AR7)</f>
        <v>0</v>
      </c>
      <c r="Q8" s="22">
        <f>LOOKUP('Ipotesi e grafici'!R$3,'Lista Tassi di fecondità'!$C$1:$AR$1,'Lista Tassi di fecondità'!$C7:$AR7)</f>
        <v>0</v>
      </c>
      <c r="R8" s="22">
        <f>LOOKUP('Ipotesi e grafici'!S$3,'Lista Tassi di fecondità'!$C$1:$AR$1,'Lista Tassi di fecondità'!$C7:$AR7)</f>
        <v>0</v>
      </c>
    </row>
    <row r="9" spans="1:18" x14ac:dyDescent="0.3">
      <c r="A9" s="4" t="s">
        <v>5</v>
      </c>
      <c r="B9" s="4" t="s">
        <v>6</v>
      </c>
      <c r="C9" s="22">
        <f>LOOKUP('Ipotesi e grafici'!D$3,'Lista Tassi di fecondità'!$C$1:$AR$1,'Lista Tassi di fecondità'!$C8:$AR8)</f>
        <v>0</v>
      </c>
      <c r="D9" s="22">
        <f>LOOKUP('Ipotesi e grafici'!E$3,'Lista Tassi di fecondità'!$C$1:$AR$1,'Lista Tassi di fecondità'!$C8:$AR8)</f>
        <v>0</v>
      </c>
      <c r="E9" s="22">
        <f>LOOKUP('Ipotesi e grafici'!F$3,'Lista Tassi di fecondità'!$C$1:$AR$1,'Lista Tassi di fecondità'!$C8:$AR8)</f>
        <v>0</v>
      </c>
      <c r="F9" s="22">
        <f>LOOKUP('Ipotesi e grafici'!G$3,'Lista Tassi di fecondità'!$C$1:$AR$1,'Lista Tassi di fecondità'!$C8:$AR8)</f>
        <v>0</v>
      </c>
      <c r="G9" s="22">
        <f>LOOKUP('Ipotesi e grafici'!H$3,'Lista Tassi di fecondità'!$C$1:$AR$1,'Lista Tassi di fecondità'!$C8:$AR8)</f>
        <v>0</v>
      </c>
      <c r="H9" s="22">
        <f>LOOKUP('Ipotesi e grafici'!I$3,'Lista Tassi di fecondità'!$C$1:$AR$1,'Lista Tassi di fecondità'!$C8:$AR8)</f>
        <v>0</v>
      </c>
      <c r="I9" s="22">
        <f>LOOKUP('Ipotesi e grafici'!J$3,'Lista Tassi di fecondità'!$C$1:$AR$1,'Lista Tassi di fecondità'!$C8:$AR8)</f>
        <v>0</v>
      </c>
      <c r="J9" s="22">
        <f>LOOKUP('Ipotesi e grafici'!K$3,'Lista Tassi di fecondità'!$C$1:$AR$1,'Lista Tassi di fecondità'!$C8:$AR8)</f>
        <v>0</v>
      </c>
      <c r="K9" s="22">
        <f>LOOKUP('Ipotesi e grafici'!L$3,'Lista Tassi di fecondità'!$C$1:$AR$1,'Lista Tassi di fecondità'!$C8:$AR8)</f>
        <v>0</v>
      </c>
      <c r="L9" s="22">
        <f>LOOKUP('Ipotesi e grafici'!M$3,'Lista Tassi di fecondità'!$C$1:$AR$1,'Lista Tassi di fecondità'!$C8:$AR8)</f>
        <v>0</v>
      </c>
      <c r="M9" s="22">
        <f>LOOKUP('Ipotesi e grafici'!N$3,'Lista Tassi di fecondità'!$C$1:$AR$1,'Lista Tassi di fecondità'!$C8:$AR8)</f>
        <v>0</v>
      </c>
      <c r="N9" s="22">
        <f>LOOKUP('Ipotesi e grafici'!O$3,'Lista Tassi di fecondità'!$C$1:$AR$1,'Lista Tassi di fecondità'!$C8:$AR8)</f>
        <v>0</v>
      </c>
      <c r="O9" s="22">
        <f>LOOKUP('Ipotesi e grafici'!P$3,'Lista Tassi di fecondità'!$C$1:$AR$1,'Lista Tassi di fecondità'!$C8:$AR8)</f>
        <v>0</v>
      </c>
      <c r="P9" s="22">
        <f>LOOKUP('Ipotesi e grafici'!Q$3,'Lista Tassi di fecondità'!$C$1:$AR$1,'Lista Tassi di fecondità'!$C8:$AR8)</f>
        <v>0</v>
      </c>
      <c r="Q9" s="22">
        <f>LOOKUP('Ipotesi e grafici'!R$3,'Lista Tassi di fecondità'!$C$1:$AR$1,'Lista Tassi di fecondità'!$C8:$AR8)</f>
        <v>0</v>
      </c>
      <c r="R9" s="22">
        <f>LOOKUP('Ipotesi e grafici'!S$3,'Lista Tassi di fecondità'!$C$1:$AR$1,'Lista Tassi di fecondità'!$C8:$AR8)</f>
        <v>0</v>
      </c>
    </row>
    <row r="10" spans="1:18" ht="14.5" thickBot="1" x14ac:dyDescent="0.35">
      <c r="A10" s="5" t="s">
        <v>6</v>
      </c>
      <c r="B10" s="20" t="s">
        <v>10</v>
      </c>
      <c r="C10" s="22">
        <f>LOOKUP('Ipotesi e grafici'!D$3,'Lista Tassi di fecondità'!$C$1:$AR$1,'Lista Tassi di fecondità'!$C9:$AR9)</f>
        <v>0</v>
      </c>
      <c r="D10" s="22">
        <f>LOOKUP('Ipotesi e grafici'!E$3,'Lista Tassi di fecondità'!$C$1:$AR$1,'Lista Tassi di fecondità'!$C9:$AR9)</f>
        <v>0</v>
      </c>
      <c r="E10" s="22">
        <f>LOOKUP('Ipotesi e grafici'!F$3,'Lista Tassi di fecondità'!$C$1:$AR$1,'Lista Tassi di fecondità'!$C9:$AR9)</f>
        <v>0</v>
      </c>
      <c r="F10" s="22">
        <f>LOOKUP('Ipotesi e grafici'!G$3,'Lista Tassi di fecondità'!$C$1:$AR$1,'Lista Tassi di fecondità'!$C9:$AR9)</f>
        <v>0</v>
      </c>
      <c r="G10" s="22">
        <f>LOOKUP('Ipotesi e grafici'!H$3,'Lista Tassi di fecondità'!$C$1:$AR$1,'Lista Tassi di fecondità'!$C9:$AR9)</f>
        <v>0</v>
      </c>
      <c r="H10" s="22">
        <f>LOOKUP('Ipotesi e grafici'!I$3,'Lista Tassi di fecondità'!$C$1:$AR$1,'Lista Tassi di fecondità'!$C9:$AR9)</f>
        <v>0</v>
      </c>
      <c r="I10" s="22">
        <f>LOOKUP('Ipotesi e grafici'!J$3,'Lista Tassi di fecondità'!$C$1:$AR$1,'Lista Tassi di fecondità'!$C9:$AR9)</f>
        <v>0</v>
      </c>
      <c r="J10" s="22">
        <f>LOOKUP('Ipotesi e grafici'!K$3,'Lista Tassi di fecondità'!$C$1:$AR$1,'Lista Tassi di fecondità'!$C9:$AR9)</f>
        <v>0</v>
      </c>
      <c r="K10" s="22">
        <f>LOOKUP('Ipotesi e grafici'!L$3,'Lista Tassi di fecondità'!$C$1:$AR$1,'Lista Tassi di fecondità'!$C9:$AR9)</f>
        <v>0</v>
      </c>
      <c r="L10" s="22">
        <f>LOOKUP('Ipotesi e grafici'!M$3,'Lista Tassi di fecondità'!$C$1:$AR$1,'Lista Tassi di fecondità'!$C9:$AR9)</f>
        <v>0</v>
      </c>
      <c r="M10" s="22">
        <f>LOOKUP('Ipotesi e grafici'!N$3,'Lista Tassi di fecondità'!$C$1:$AR$1,'Lista Tassi di fecondità'!$C9:$AR9)</f>
        <v>0</v>
      </c>
      <c r="N10" s="22">
        <f>LOOKUP('Ipotesi e grafici'!O$3,'Lista Tassi di fecondità'!$C$1:$AR$1,'Lista Tassi di fecondità'!$C9:$AR9)</f>
        <v>0</v>
      </c>
      <c r="O10" s="22">
        <f>LOOKUP('Ipotesi e grafici'!P$3,'Lista Tassi di fecondità'!$C$1:$AR$1,'Lista Tassi di fecondità'!$C9:$AR9)</f>
        <v>0</v>
      </c>
      <c r="P10" s="22">
        <f>LOOKUP('Ipotesi e grafici'!Q$3,'Lista Tassi di fecondità'!$C$1:$AR$1,'Lista Tassi di fecondità'!$C9:$AR9)</f>
        <v>0</v>
      </c>
      <c r="Q10" s="22">
        <f>LOOKUP('Ipotesi e grafici'!R$3,'Lista Tassi di fecondità'!$C$1:$AR$1,'Lista Tassi di fecondità'!$C9:$AR9)</f>
        <v>0</v>
      </c>
      <c r="R10" s="22">
        <f>LOOKUP('Ipotesi e grafici'!S$3,'Lista Tassi di fecondità'!$C$1:$AR$1,'Lista Tassi di fecondità'!$C9:$AR9)</f>
        <v>0</v>
      </c>
    </row>
    <row r="12" spans="1:18" ht="14.5" thickBot="1" x14ac:dyDescent="0.35">
      <c r="B12" t="s">
        <v>98</v>
      </c>
    </row>
    <row r="13" spans="1:18" x14ac:dyDescent="0.3">
      <c r="A13" s="9" t="s">
        <v>9</v>
      </c>
      <c r="B13" s="9" t="s">
        <v>0</v>
      </c>
      <c r="C13" s="13" t="str">
        <f>IF('Istruzioni per l uso'!$F$6&gt;=Popolazione!D$25,C3*((Popolazione!C28+Popolazione!D29)/2),"-")</f>
        <v>-</v>
      </c>
      <c r="D13" s="13" t="str">
        <f>IF('Istruzioni per l uso'!$F$6&gt;=Popolazione!E$25,D3*((Popolazione!D28+Popolazione!E29)/2),"-")</f>
        <v>-</v>
      </c>
      <c r="E13" s="13" t="str">
        <f>IF('Istruzioni per l uso'!$F$6&gt;=Popolazione!F$25,E3*((Popolazione!E28+Popolazione!F29)/2),"-")</f>
        <v>-</v>
      </c>
      <c r="F13" s="13" t="str">
        <f>IF('Istruzioni per l uso'!$F$6&gt;=Popolazione!G$25,F3*((Popolazione!F28+Popolazione!G29)/2),"-")</f>
        <v>-</v>
      </c>
      <c r="G13" s="13" t="str">
        <f>IF('Istruzioni per l uso'!$F$6&gt;=Popolazione!H$25,G3*((Popolazione!G28+Popolazione!H29)/2),"-")</f>
        <v>-</v>
      </c>
      <c r="H13" s="13" t="str">
        <f>IF('Istruzioni per l uso'!$F$6&gt;=Popolazione!I$25,H3*((Popolazione!H28+Popolazione!I29)/2),"-")</f>
        <v>-</v>
      </c>
      <c r="I13" s="13" t="str">
        <f>IF('Istruzioni per l uso'!$F$6&gt;=Popolazione!J$25,I3*((Popolazione!I28+Popolazione!J29)/2),"-")</f>
        <v>-</v>
      </c>
      <c r="J13" s="13" t="str">
        <f>IF('Istruzioni per l uso'!$F$6&gt;=Popolazione!K$25,J3*((Popolazione!J28+Popolazione!K29)/2),"-")</f>
        <v>-</v>
      </c>
      <c r="K13" s="13" t="str">
        <f>IF('Istruzioni per l uso'!$F$6&gt;=Popolazione!L$25,K3*((Popolazione!K28+Popolazione!L29)/2),"-")</f>
        <v>-</v>
      </c>
      <c r="L13" s="13" t="str">
        <f>IF('Istruzioni per l uso'!$F$6&gt;=Popolazione!M$25,L3*((Popolazione!L28+Popolazione!M29)/2),"-")</f>
        <v>-</v>
      </c>
      <c r="M13" s="13" t="str">
        <f>IF('Istruzioni per l uso'!$F$6&gt;=Popolazione!N$25,M3*((Popolazione!M28+Popolazione!N29)/2),"-")</f>
        <v>-</v>
      </c>
      <c r="N13" s="13" t="str">
        <f>IF('Istruzioni per l uso'!$F$6&gt;=Popolazione!O$25,N3*((Popolazione!N28+Popolazione!O29)/2),"-")</f>
        <v>-</v>
      </c>
      <c r="O13" s="13" t="str">
        <f>IF('Istruzioni per l uso'!$F$6&gt;=Popolazione!P$25,O3*((Popolazione!O28+Popolazione!P29)/2),"-")</f>
        <v>-</v>
      </c>
      <c r="P13" s="13" t="str">
        <f>IF('Istruzioni per l uso'!$F$6&gt;=Popolazione!Q$25,P3*((Popolazione!P28+Popolazione!Q29)/2),"-")</f>
        <v>-</v>
      </c>
      <c r="Q13" s="13" t="str">
        <f>IF('Istruzioni per l uso'!$F$6&gt;=Popolazione!R$25,Q3*((Popolazione!Q28+Popolazione!R29)/2),"-")</f>
        <v>-</v>
      </c>
      <c r="R13" s="13" t="str">
        <f>IF('Istruzioni per l uso'!$F$6&gt;=Popolazione!S$25,R3*((Popolazione!R28+Popolazione!S29)/2),"-")</f>
        <v>-</v>
      </c>
    </row>
    <row r="14" spans="1:18" x14ac:dyDescent="0.3">
      <c r="A14" s="4" t="s">
        <v>0</v>
      </c>
      <c r="B14" s="4" t="s">
        <v>1</v>
      </c>
      <c r="C14" s="13" t="str">
        <f>IF('Istruzioni per l uso'!$F$6&gt;=Popolazione!D$25,C4*((Popolazione!C29+Popolazione!D30)/2),"-")</f>
        <v>-</v>
      </c>
      <c r="D14" s="13" t="str">
        <f>IF('Istruzioni per l uso'!$F$6&gt;=Popolazione!E$25,D4*((Popolazione!D29+Popolazione!E30)/2),"-")</f>
        <v>-</v>
      </c>
      <c r="E14" s="13" t="str">
        <f>IF('Istruzioni per l uso'!$F$6&gt;=Popolazione!F$25,E4*((Popolazione!E29+Popolazione!F30)/2),"-")</f>
        <v>-</v>
      </c>
      <c r="F14" s="13" t="str">
        <f>IF('Istruzioni per l uso'!$F$6&gt;=Popolazione!G$25,F4*((Popolazione!F29+Popolazione!G30)/2),"-")</f>
        <v>-</v>
      </c>
      <c r="G14" s="13" t="str">
        <f>IF('Istruzioni per l uso'!$F$6&gt;=Popolazione!H$25,G4*((Popolazione!G29+Popolazione!H30)/2),"-")</f>
        <v>-</v>
      </c>
      <c r="H14" s="13" t="str">
        <f>IF('Istruzioni per l uso'!$F$6&gt;=Popolazione!I$25,H4*((Popolazione!H29+Popolazione!I30)/2),"-")</f>
        <v>-</v>
      </c>
      <c r="I14" s="13" t="str">
        <f>IF('Istruzioni per l uso'!$F$6&gt;=Popolazione!J$25,I4*((Popolazione!I29+Popolazione!J30)/2),"-")</f>
        <v>-</v>
      </c>
      <c r="J14" s="13" t="str">
        <f>IF('Istruzioni per l uso'!$F$6&gt;=Popolazione!K$25,J4*((Popolazione!J29+Popolazione!K30)/2),"-")</f>
        <v>-</v>
      </c>
      <c r="K14" s="13" t="str">
        <f>IF('Istruzioni per l uso'!$F$6&gt;=Popolazione!L$25,K4*((Popolazione!K29+Popolazione!L30)/2),"-")</f>
        <v>-</v>
      </c>
      <c r="L14" s="13" t="str">
        <f>IF('Istruzioni per l uso'!$F$6&gt;=Popolazione!M$25,L4*((Popolazione!L29+Popolazione!M30)/2),"-")</f>
        <v>-</v>
      </c>
      <c r="M14" s="13" t="str">
        <f>IF('Istruzioni per l uso'!$F$6&gt;=Popolazione!N$25,M4*((Popolazione!M29+Popolazione!N30)/2),"-")</f>
        <v>-</v>
      </c>
      <c r="N14" s="13" t="str">
        <f>IF('Istruzioni per l uso'!$F$6&gt;=Popolazione!O$25,N4*((Popolazione!N29+Popolazione!O30)/2),"-")</f>
        <v>-</v>
      </c>
      <c r="O14" s="13" t="str">
        <f>IF('Istruzioni per l uso'!$F$6&gt;=Popolazione!P$25,O4*((Popolazione!O29+Popolazione!P30)/2),"-")</f>
        <v>-</v>
      </c>
      <c r="P14" s="13" t="str">
        <f>IF('Istruzioni per l uso'!$F$6&gt;=Popolazione!Q$25,P4*((Popolazione!P29+Popolazione!Q30)/2),"-")</f>
        <v>-</v>
      </c>
      <c r="Q14" s="13" t="str">
        <f>IF('Istruzioni per l uso'!$F$6&gt;=Popolazione!R$25,Q4*((Popolazione!Q29+Popolazione!R30)/2),"-")</f>
        <v>-</v>
      </c>
      <c r="R14" s="13" t="str">
        <f>IF('Istruzioni per l uso'!$F$6&gt;=Popolazione!S$25,R4*((Popolazione!R29+Popolazione!S30)/2),"-")</f>
        <v>-</v>
      </c>
    </row>
    <row r="15" spans="1:18" x14ac:dyDescent="0.3">
      <c r="A15" s="4" t="s">
        <v>1</v>
      </c>
      <c r="B15" s="4" t="s">
        <v>2</v>
      </c>
      <c r="C15" s="13" t="str">
        <f>IF('Istruzioni per l uso'!$F$6&gt;=Popolazione!D$25,C5*((Popolazione!C30+Popolazione!D31)/2),"-")</f>
        <v>-</v>
      </c>
      <c r="D15" s="13" t="str">
        <f>IF('Istruzioni per l uso'!$F$6&gt;=Popolazione!E$25,D5*((Popolazione!D30+Popolazione!E31)/2),"-")</f>
        <v>-</v>
      </c>
      <c r="E15" s="13" t="str">
        <f>IF('Istruzioni per l uso'!$F$6&gt;=Popolazione!F$25,E5*((Popolazione!E30+Popolazione!F31)/2),"-")</f>
        <v>-</v>
      </c>
      <c r="F15" s="13" t="str">
        <f>IF('Istruzioni per l uso'!$F$6&gt;=Popolazione!G$25,F5*((Popolazione!F30+Popolazione!G31)/2),"-")</f>
        <v>-</v>
      </c>
      <c r="G15" s="13" t="str">
        <f>IF('Istruzioni per l uso'!$F$6&gt;=Popolazione!H$25,G5*((Popolazione!G30+Popolazione!H31)/2),"-")</f>
        <v>-</v>
      </c>
      <c r="H15" s="13" t="str">
        <f>IF('Istruzioni per l uso'!$F$6&gt;=Popolazione!I$25,H5*((Popolazione!H30+Popolazione!I31)/2),"-")</f>
        <v>-</v>
      </c>
      <c r="I15" s="13" t="str">
        <f>IF('Istruzioni per l uso'!$F$6&gt;=Popolazione!J$25,I5*((Popolazione!I30+Popolazione!J31)/2),"-")</f>
        <v>-</v>
      </c>
      <c r="J15" s="13" t="str">
        <f>IF('Istruzioni per l uso'!$F$6&gt;=Popolazione!K$25,J5*((Popolazione!J30+Popolazione!K31)/2),"-")</f>
        <v>-</v>
      </c>
      <c r="K15" s="13" t="str">
        <f>IF('Istruzioni per l uso'!$F$6&gt;=Popolazione!L$25,K5*((Popolazione!K30+Popolazione!L31)/2),"-")</f>
        <v>-</v>
      </c>
      <c r="L15" s="13" t="str">
        <f>IF('Istruzioni per l uso'!$F$6&gt;=Popolazione!M$25,L5*((Popolazione!L30+Popolazione!M31)/2),"-")</f>
        <v>-</v>
      </c>
      <c r="M15" s="13" t="str">
        <f>IF('Istruzioni per l uso'!$F$6&gt;=Popolazione!N$25,M5*((Popolazione!M30+Popolazione!N31)/2),"-")</f>
        <v>-</v>
      </c>
      <c r="N15" s="13" t="str">
        <f>IF('Istruzioni per l uso'!$F$6&gt;=Popolazione!O$25,N5*((Popolazione!N30+Popolazione!O31)/2),"-")</f>
        <v>-</v>
      </c>
      <c r="O15" s="13" t="str">
        <f>IF('Istruzioni per l uso'!$F$6&gt;=Popolazione!P$25,O5*((Popolazione!O30+Popolazione!P31)/2),"-")</f>
        <v>-</v>
      </c>
      <c r="P15" s="13" t="str">
        <f>IF('Istruzioni per l uso'!$F$6&gt;=Popolazione!Q$25,P5*((Popolazione!P30+Popolazione!Q31)/2),"-")</f>
        <v>-</v>
      </c>
      <c r="Q15" s="13" t="str">
        <f>IF('Istruzioni per l uso'!$F$6&gt;=Popolazione!R$25,Q5*((Popolazione!Q30+Popolazione!R31)/2),"-")</f>
        <v>-</v>
      </c>
      <c r="R15" s="13" t="str">
        <f>IF('Istruzioni per l uso'!$F$6&gt;=Popolazione!S$25,R5*((Popolazione!R30+Popolazione!S31)/2),"-")</f>
        <v>-</v>
      </c>
    </row>
    <row r="16" spans="1:18" x14ac:dyDescent="0.3">
      <c r="A16" s="4" t="s">
        <v>2</v>
      </c>
      <c r="B16" s="4" t="s">
        <v>3</v>
      </c>
      <c r="C16" s="13" t="str">
        <f>IF('Istruzioni per l uso'!$F$6&gt;=Popolazione!D$25,C6*((Popolazione!C31+Popolazione!D32)/2),"-")</f>
        <v>-</v>
      </c>
      <c r="D16" s="13" t="str">
        <f>IF('Istruzioni per l uso'!$F$6&gt;=Popolazione!E$25,D6*((Popolazione!D31+Popolazione!E32)/2),"-")</f>
        <v>-</v>
      </c>
      <c r="E16" s="13" t="str">
        <f>IF('Istruzioni per l uso'!$F$6&gt;=Popolazione!F$25,E6*((Popolazione!E31+Popolazione!F32)/2),"-")</f>
        <v>-</v>
      </c>
      <c r="F16" s="13" t="str">
        <f>IF('Istruzioni per l uso'!$F$6&gt;=Popolazione!G$25,F6*((Popolazione!F31+Popolazione!G32)/2),"-")</f>
        <v>-</v>
      </c>
      <c r="G16" s="13" t="str">
        <f>IF('Istruzioni per l uso'!$F$6&gt;=Popolazione!H$25,G6*((Popolazione!G31+Popolazione!H32)/2),"-")</f>
        <v>-</v>
      </c>
      <c r="H16" s="13" t="str">
        <f>IF('Istruzioni per l uso'!$F$6&gt;=Popolazione!I$25,H6*((Popolazione!H31+Popolazione!I32)/2),"-")</f>
        <v>-</v>
      </c>
      <c r="I16" s="13" t="str">
        <f>IF('Istruzioni per l uso'!$F$6&gt;=Popolazione!J$25,I6*((Popolazione!I31+Popolazione!J32)/2),"-")</f>
        <v>-</v>
      </c>
      <c r="J16" s="13" t="str">
        <f>IF('Istruzioni per l uso'!$F$6&gt;=Popolazione!K$25,J6*((Popolazione!J31+Popolazione!K32)/2),"-")</f>
        <v>-</v>
      </c>
      <c r="K16" s="13" t="str">
        <f>IF('Istruzioni per l uso'!$F$6&gt;=Popolazione!L$25,K6*((Popolazione!K31+Popolazione!L32)/2),"-")</f>
        <v>-</v>
      </c>
      <c r="L16" s="13" t="str">
        <f>IF('Istruzioni per l uso'!$F$6&gt;=Popolazione!M$25,L6*((Popolazione!L31+Popolazione!M32)/2),"-")</f>
        <v>-</v>
      </c>
      <c r="M16" s="13" t="str">
        <f>IF('Istruzioni per l uso'!$F$6&gt;=Popolazione!N$25,M6*((Popolazione!M31+Popolazione!N32)/2),"-")</f>
        <v>-</v>
      </c>
      <c r="N16" s="13" t="str">
        <f>IF('Istruzioni per l uso'!$F$6&gt;=Popolazione!O$25,N6*((Popolazione!N31+Popolazione!O32)/2),"-")</f>
        <v>-</v>
      </c>
      <c r="O16" s="13" t="str">
        <f>IF('Istruzioni per l uso'!$F$6&gt;=Popolazione!P$25,O6*((Popolazione!O31+Popolazione!P32)/2),"-")</f>
        <v>-</v>
      </c>
      <c r="P16" s="13" t="str">
        <f>IF('Istruzioni per l uso'!$F$6&gt;=Popolazione!Q$25,P6*((Popolazione!P31+Popolazione!Q32)/2),"-")</f>
        <v>-</v>
      </c>
      <c r="Q16" s="13" t="str">
        <f>IF('Istruzioni per l uso'!$F$6&gt;=Popolazione!R$25,Q6*((Popolazione!Q31+Popolazione!R32)/2),"-")</f>
        <v>-</v>
      </c>
      <c r="R16" s="13" t="str">
        <f>IF('Istruzioni per l uso'!$F$6&gt;=Popolazione!S$25,R6*((Popolazione!R31+Popolazione!S32)/2),"-")</f>
        <v>-</v>
      </c>
    </row>
    <row r="17" spans="1:18" x14ac:dyDescent="0.3">
      <c r="A17" s="4" t="s">
        <v>3</v>
      </c>
      <c r="B17" s="4" t="s">
        <v>4</v>
      </c>
      <c r="C17" s="13" t="str">
        <f>IF('Istruzioni per l uso'!$F$6&gt;=Popolazione!D$25,C7*((Popolazione!C32+Popolazione!D33)/2),"-")</f>
        <v>-</v>
      </c>
      <c r="D17" s="13" t="str">
        <f>IF('Istruzioni per l uso'!$F$6&gt;=Popolazione!E$25,D7*((Popolazione!D32+Popolazione!E33)/2),"-")</f>
        <v>-</v>
      </c>
      <c r="E17" s="13" t="str">
        <f>IF('Istruzioni per l uso'!$F$6&gt;=Popolazione!F$25,E7*((Popolazione!E32+Popolazione!F33)/2),"-")</f>
        <v>-</v>
      </c>
      <c r="F17" s="13" t="str">
        <f>IF('Istruzioni per l uso'!$F$6&gt;=Popolazione!G$25,F7*((Popolazione!F32+Popolazione!G33)/2),"-")</f>
        <v>-</v>
      </c>
      <c r="G17" s="13" t="str">
        <f>IF('Istruzioni per l uso'!$F$6&gt;=Popolazione!H$25,G7*((Popolazione!G32+Popolazione!H33)/2),"-")</f>
        <v>-</v>
      </c>
      <c r="H17" s="13" t="str">
        <f>IF('Istruzioni per l uso'!$F$6&gt;=Popolazione!I$25,H7*((Popolazione!H32+Popolazione!I33)/2),"-")</f>
        <v>-</v>
      </c>
      <c r="I17" s="13" t="str">
        <f>IF('Istruzioni per l uso'!$F$6&gt;=Popolazione!J$25,I7*((Popolazione!I32+Popolazione!J33)/2),"-")</f>
        <v>-</v>
      </c>
      <c r="J17" s="13" t="str">
        <f>IF('Istruzioni per l uso'!$F$6&gt;=Popolazione!K$25,J7*((Popolazione!J32+Popolazione!K33)/2),"-")</f>
        <v>-</v>
      </c>
      <c r="K17" s="13" t="str">
        <f>IF('Istruzioni per l uso'!$F$6&gt;=Popolazione!L$25,K7*((Popolazione!K32+Popolazione!L33)/2),"-")</f>
        <v>-</v>
      </c>
      <c r="L17" s="13" t="str">
        <f>IF('Istruzioni per l uso'!$F$6&gt;=Popolazione!M$25,L7*((Popolazione!L32+Popolazione!M33)/2),"-")</f>
        <v>-</v>
      </c>
      <c r="M17" s="13" t="str">
        <f>IF('Istruzioni per l uso'!$F$6&gt;=Popolazione!N$25,M7*((Popolazione!M32+Popolazione!N33)/2),"-")</f>
        <v>-</v>
      </c>
      <c r="N17" s="13" t="str">
        <f>IF('Istruzioni per l uso'!$F$6&gt;=Popolazione!O$25,N7*((Popolazione!N32+Popolazione!O33)/2),"-")</f>
        <v>-</v>
      </c>
      <c r="O17" s="13" t="str">
        <f>IF('Istruzioni per l uso'!$F$6&gt;=Popolazione!P$25,O7*((Popolazione!O32+Popolazione!P33)/2),"-")</f>
        <v>-</v>
      </c>
      <c r="P17" s="13" t="str">
        <f>IF('Istruzioni per l uso'!$F$6&gt;=Popolazione!Q$25,P7*((Popolazione!P32+Popolazione!Q33)/2),"-")</f>
        <v>-</v>
      </c>
      <c r="Q17" s="13" t="str">
        <f>IF('Istruzioni per l uso'!$F$6&gt;=Popolazione!R$25,Q7*((Popolazione!Q32+Popolazione!R33)/2),"-")</f>
        <v>-</v>
      </c>
      <c r="R17" s="13" t="str">
        <f>IF('Istruzioni per l uso'!$F$6&gt;=Popolazione!S$25,R7*((Popolazione!R32+Popolazione!S33)/2),"-")</f>
        <v>-</v>
      </c>
    </row>
    <row r="18" spans="1:18" x14ac:dyDescent="0.3">
      <c r="A18" s="4" t="s">
        <v>4</v>
      </c>
      <c r="B18" s="4" t="s">
        <v>5</v>
      </c>
      <c r="C18" s="13" t="str">
        <f>IF('Istruzioni per l uso'!$F$6&gt;=Popolazione!D$25,C8*((Popolazione!C33+Popolazione!D34)/2),"-")</f>
        <v>-</v>
      </c>
      <c r="D18" s="13" t="str">
        <f>IF('Istruzioni per l uso'!$F$6&gt;=Popolazione!E$25,D8*((Popolazione!D33+Popolazione!E34)/2),"-")</f>
        <v>-</v>
      </c>
      <c r="E18" s="13" t="str">
        <f>IF('Istruzioni per l uso'!$F$6&gt;=Popolazione!F$25,E8*((Popolazione!E33+Popolazione!F34)/2),"-")</f>
        <v>-</v>
      </c>
      <c r="F18" s="13" t="str">
        <f>IF('Istruzioni per l uso'!$F$6&gt;=Popolazione!G$25,F8*((Popolazione!F33+Popolazione!G34)/2),"-")</f>
        <v>-</v>
      </c>
      <c r="G18" s="13" t="str">
        <f>IF('Istruzioni per l uso'!$F$6&gt;=Popolazione!H$25,G8*((Popolazione!G33+Popolazione!H34)/2),"-")</f>
        <v>-</v>
      </c>
      <c r="H18" s="13" t="str">
        <f>IF('Istruzioni per l uso'!$F$6&gt;=Popolazione!I$25,H8*((Popolazione!H33+Popolazione!I34)/2),"-")</f>
        <v>-</v>
      </c>
      <c r="I18" s="13" t="str">
        <f>IF('Istruzioni per l uso'!$F$6&gt;=Popolazione!J$25,I8*((Popolazione!I33+Popolazione!J34)/2),"-")</f>
        <v>-</v>
      </c>
      <c r="J18" s="13" t="str">
        <f>IF('Istruzioni per l uso'!$F$6&gt;=Popolazione!K$25,J8*((Popolazione!J33+Popolazione!K34)/2),"-")</f>
        <v>-</v>
      </c>
      <c r="K18" s="13" t="str">
        <f>IF('Istruzioni per l uso'!$F$6&gt;=Popolazione!L$25,K8*((Popolazione!K33+Popolazione!L34)/2),"-")</f>
        <v>-</v>
      </c>
      <c r="L18" s="13" t="str">
        <f>IF('Istruzioni per l uso'!$F$6&gt;=Popolazione!M$25,L8*((Popolazione!L33+Popolazione!M34)/2),"-")</f>
        <v>-</v>
      </c>
      <c r="M18" s="13" t="str">
        <f>IF('Istruzioni per l uso'!$F$6&gt;=Popolazione!N$25,M8*((Popolazione!M33+Popolazione!N34)/2),"-")</f>
        <v>-</v>
      </c>
      <c r="N18" s="13" t="str">
        <f>IF('Istruzioni per l uso'!$F$6&gt;=Popolazione!O$25,N8*((Popolazione!N33+Popolazione!O34)/2),"-")</f>
        <v>-</v>
      </c>
      <c r="O18" s="13" t="str">
        <f>IF('Istruzioni per l uso'!$F$6&gt;=Popolazione!P$25,O8*((Popolazione!O33+Popolazione!P34)/2),"-")</f>
        <v>-</v>
      </c>
      <c r="P18" s="13" t="str">
        <f>IF('Istruzioni per l uso'!$F$6&gt;=Popolazione!Q$25,P8*((Popolazione!P33+Popolazione!Q34)/2),"-")</f>
        <v>-</v>
      </c>
      <c r="Q18" s="13" t="str">
        <f>IF('Istruzioni per l uso'!$F$6&gt;=Popolazione!R$25,Q8*((Popolazione!Q33+Popolazione!R34)/2),"-")</f>
        <v>-</v>
      </c>
      <c r="R18" s="13" t="str">
        <f>IF('Istruzioni per l uso'!$F$6&gt;=Popolazione!S$25,R8*((Popolazione!R33+Popolazione!S34)/2),"-")</f>
        <v>-</v>
      </c>
    </row>
    <row r="19" spans="1:18" x14ac:dyDescent="0.3">
      <c r="A19" s="4" t="s">
        <v>5</v>
      </c>
      <c r="B19" s="4" t="s">
        <v>6</v>
      </c>
      <c r="C19" s="13" t="str">
        <f>IF('Istruzioni per l uso'!$F$6&gt;=Popolazione!D$25,C9*((Popolazione!C34+Popolazione!D35)/2),"-")</f>
        <v>-</v>
      </c>
      <c r="D19" s="13" t="str">
        <f>IF('Istruzioni per l uso'!$F$6&gt;=Popolazione!E$25,D9*((Popolazione!D34+Popolazione!E35)/2),"-")</f>
        <v>-</v>
      </c>
      <c r="E19" s="13" t="str">
        <f>IF('Istruzioni per l uso'!$F$6&gt;=Popolazione!F$25,E9*((Popolazione!E34+Popolazione!F35)/2),"-")</f>
        <v>-</v>
      </c>
      <c r="F19" s="13" t="str">
        <f>IF('Istruzioni per l uso'!$F$6&gt;=Popolazione!G$25,F9*((Popolazione!F34+Popolazione!G35)/2),"-")</f>
        <v>-</v>
      </c>
      <c r="G19" s="13" t="str">
        <f>IF('Istruzioni per l uso'!$F$6&gt;=Popolazione!H$25,G9*((Popolazione!G34+Popolazione!H35)/2),"-")</f>
        <v>-</v>
      </c>
      <c r="H19" s="13" t="str">
        <f>IF('Istruzioni per l uso'!$F$6&gt;=Popolazione!I$25,H9*((Popolazione!H34+Popolazione!I35)/2),"-")</f>
        <v>-</v>
      </c>
      <c r="I19" s="13" t="str">
        <f>IF('Istruzioni per l uso'!$F$6&gt;=Popolazione!J$25,I9*((Popolazione!I34+Popolazione!J35)/2),"-")</f>
        <v>-</v>
      </c>
      <c r="J19" s="13" t="str">
        <f>IF('Istruzioni per l uso'!$F$6&gt;=Popolazione!K$25,J9*((Popolazione!J34+Popolazione!K35)/2),"-")</f>
        <v>-</v>
      </c>
      <c r="K19" s="13" t="str">
        <f>IF('Istruzioni per l uso'!$F$6&gt;=Popolazione!L$25,K9*((Popolazione!K34+Popolazione!L35)/2),"-")</f>
        <v>-</v>
      </c>
      <c r="L19" s="13" t="str">
        <f>IF('Istruzioni per l uso'!$F$6&gt;=Popolazione!M$25,L9*((Popolazione!L34+Popolazione!M35)/2),"-")</f>
        <v>-</v>
      </c>
      <c r="M19" s="13" t="str">
        <f>IF('Istruzioni per l uso'!$F$6&gt;=Popolazione!N$25,M9*((Popolazione!M34+Popolazione!N35)/2),"-")</f>
        <v>-</v>
      </c>
      <c r="N19" s="13" t="str">
        <f>IF('Istruzioni per l uso'!$F$6&gt;=Popolazione!O$25,N9*((Popolazione!N34+Popolazione!O35)/2),"-")</f>
        <v>-</v>
      </c>
      <c r="O19" s="13" t="str">
        <f>IF('Istruzioni per l uso'!$F$6&gt;=Popolazione!P$25,O9*((Popolazione!O34+Popolazione!P35)/2),"-")</f>
        <v>-</v>
      </c>
      <c r="P19" s="13" t="str">
        <f>IF('Istruzioni per l uso'!$F$6&gt;=Popolazione!Q$25,P9*((Popolazione!P34+Popolazione!Q35)/2),"-")</f>
        <v>-</v>
      </c>
      <c r="Q19" s="13" t="str">
        <f>IF('Istruzioni per l uso'!$F$6&gt;=Popolazione!R$25,Q9*((Popolazione!Q34+Popolazione!R35)/2),"-")</f>
        <v>-</v>
      </c>
      <c r="R19" s="13" t="str">
        <f>IF('Istruzioni per l uso'!$F$6&gt;=Popolazione!S$25,R9*((Popolazione!R34+Popolazione!S35)/2),"-")</f>
        <v>-</v>
      </c>
    </row>
    <row r="20" spans="1:18" ht="14.5" thickBot="1" x14ac:dyDescent="0.35">
      <c r="A20" s="5" t="s">
        <v>6</v>
      </c>
      <c r="B20" s="20" t="s">
        <v>10</v>
      </c>
      <c r="C20" s="13" t="str">
        <f>IF('Istruzioni per l uso'!$F$6&gt;=Popolazione!D$25,C10*((Popolazione!C35+Popolazione!D36)/2),"-")</f>
        <v>-</v>
      </c>
      <c r="D20" s="13" t="str">
        <f>IF('Istruzioni per l uso'!$F$6&gt;=Popolazione!E$25,D10*((Popolazione!D35+Popolazione!E36)/2),"-")</f>
        <v>-</v>
      </c>
      <c r="E20" s="13" t="str">
        <f>IF('Istruzioni per l uso'!$F$6&gt;=Popolazione!F$25,E10*((Popolazione!E35+Popolazione!F36)/2),"-")</f>
        <v>-</v>
      </c>
      <c r="F20" s="13" t="str">
        <f>IF('Istruzioni per l uso'!$F$6&gt;=Popolazione!G$25,F10*((Popolazione!F35+Popolazione!G36)/2),"-")</f>
        <v>-</v>
      </c>
      <c r="G20" s="13" t="str">
        <f>IF('Istruzioni per l uso'!$F$6&gt;=Popolazione!H$25,G10*((Popolazione!G35+Popolazione!H36)/2),"-")</f>
        <v>-</v>
      </c>
      <c r="H20" s="13" t="str">
        <f>IF('Istruzioni per l uso'!$F$6&gt;=Popolazione!I$25,H10*((Popolazione!H35+Popolazione!I36)/2),"-")</f>
        <v>-</v>
      </c>
      <c r="I20" s="13" t="str">
        <f>IF('Istruzioni per l uso'!$F$6&gt;=Popolazione!J$25,I10*((Popolazione!I35+Popolazione!J36)/2),"-")</f>
        <v>-</v>
      </c>
      <c r="J20" s="13" t="str">
        <f>IF('Istruzioni per l uso'!$F$6&gt;=Popolazione!K$25,J10*((Popolazione!J35+Popolazione!K36)/2),"-")</f>
        <v>-</v>
      </c>
      <c r="K20" s="13" t="str">
        <f>IF('Istruzioni per l uso'!$F$6&gt;=Popolazione!L$25,K10*((Popolazione!K35+Popolazione!L36)/2),"-")</f>
        <v>-</v>
      </c>
      <c r="L20" s="13" t="str">
        <f>IF('Istruzioni per l uso'!$F$6&gt;=Popolazione!M$25,L10*((Popolazione!L35+Popolazione!M36)/2),"-")</f>
        <v>-</v>
      </c>
      <c r="M20" s="13" t="str">
        <f>IF('Istruzioni per l uso'!$F$6&gt;=Popolazione!N$25,M10*((Popolazione!M35+Popolazione!N36)/2),"-")</f>
        <v>-</v>
      </c>
      <c r="N20" s="13" t="str">
        <f>IF('Istruzioni per l uso'!$F$6&gt;=Popolazione!O$25,N10*((Popolazione!N35+Popolazione!O36)/2),"-")</f>
        <v>-</v>
      </c>
      <c r="O20" s="13" t="str">
        <f>IF('Istruzioni per l uso'!$F$6&gt;=Popolazione!P$25,O10*((Popolazione!O35+Popolazione!P36)/2),"-")</f>
        <v>-</v>
      </c>
      <c r="P20" s="13" t="str">
        <f>IF('Istruzioni per l uso'!$F$6&gt;=Popolazione!Q$25,P10*((Popolazione!P35+Popolazione!Q36)/2),"-")</f>
        <v>-</v>
      </c>
      <c r="Q20" s="13" t="str">
        <f>IF('Istruzioni per l uso'!$F$6&gt;=Popolazione!R$25,Q10*((Popolazione!Q35+Popolazione!R36)/2),"-")</f>
        <v>-</v>
      </c>
      <c r="R20" s="13" t="str">
        <f>IF('Istruzioni per l uso'!$F$6&gt;=Popolazione!S$25,R10*((Popolazione!R35+Popolazione!S36)/2),"-")</f>
        <v>-</v>
      </c>
    </row>
    <row r="21" spans="1:18" x14ac:dyDescent="0.3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3">
      <c r="B22" t="s">
        <v>87</v>
      </c>
      <c r="C22" s="13">
        <f t="shared" ref="C22:R22" si="0">SUM(C13:C20)</f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0</v>
      </c>
      <c r="O22" s="13">
        <f t="shared" si="0"/>
        <v>0</v>
      </c>
      <c r="P22" s="13">
        <f t="shared" si="0"/>
        <v>0</v>
      </c>
      <c r="Q22" s="13">
        <f t="shared" si="0"/>
        <v>0</v>
      </c>
      <c r="R22" s="13">
        <f t="shared" si="0"/>
        <v>0</v>
      </c>
    </row>
  </sheetData>
  <pageMargins left="0.7" right="0.7" top="0.75" bottom="0.75" header="0.3" footer="0.3"/>
  <pageSetup paperSize="9" orientation="portrait" r:id="rId1"/>
  <ignoredErrors>
    <ignoredError sqref="A3 A1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46"/>
  <sheetViews>
    <sheetView workbookViewId="0"/>
  </sheetViews>
  <sheetFormatPr baseColWidth="10" defaultColWidth="11.25" defaultRowHeight="14" x14ac:dyDescent="0.3"/>
  <cols>
    <col min="1" max="1" width="12.75" customWidth="1"/>
  </cols>
  <sheetData>
    <row r="1" spans="1:18" ht="14.5" thickBot="1" x14ac:dyDescent="0.35">
      <c r="B1" t="s">
        <v>85</v>
      </c>
    </row>
    <row r="2" spans="1:18" ht="14.5" thickBot="1" x14ac:dyDescent="0.35">
      <c r="A2" t="s">
        <v>96</v>
      </c>
      <c r="B2" t="s">
        <v>97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2" t="s">
        <v>37</v>
      </c>
    </row>
    <row r="3" spans="1:18" x14ac:dyDescent="0.3">
      <c r="A3" s="9" t="s">
        <v>98</v>
      </c>
      <c r="B3" s="10" t="s">
        <v>7</v>
      </c>
      <c r="C3" s="22">
        <f>LOOKUP('Ipotesi e grafici'!D$4,'Lista Mortalità uomini'!$C$1:$AH$1,'Lista Mortalità uomini'!$C2:$AH2)</f>
        <v>0</v>
      </c>
      <c r="D3" s="22">
        <f>LOOKUP('Ipotesi e grafici'!E$4,'Lista Mortalità uomini'!$C$1:$AH$1,'Lista Mortalità uomini'!$C2:$AH2)</f>
        <v>0</v>
      </c>
      <c r="E3" s="22">
        <f>LOOKUP('Ipotesi e grafici'!F$4,'Lista Mortalità uomini'!$C$1:$AH$1,'Lista Mortalità uomini'!$C2:$AH2)</f>
        <v>0</v>
      </c>
      <c r="F3" s="22">
        <f>LOOKUP('Ipotesi e grafici'!G$4,'Lista Mortalità uomini'!$C$1:$AH$1,'Lista Mortalità uomini'!$C2:$AH2)</f>
        <v>0</v>
      </c>
      <c r="G3" s="22">
        <f>LOOKUP('Ipotesi e grafici'!H$4,'Lista Mortalità uomini'!$C$1:$AH$1,'Lista Mortalità uomini'!$C2:$AH2)</f>
        <v>0</v>
      </c>
      <c r="H3" s="22">
        <f>LOOKUP('Ipotesi e grafici'!I$4,'Lista Mortalità uomini'!$C$1:$AH$1,'Lista Mortalità uomini'!$C2:$AH2)</f>
        <v>0</v>
      </c>
      <c r="I3" s="22">
        <f>LOOKUP('Ipotesi e grafici'!J$4,'Lista Mortalità uomini'!$C$1:$AH$1,'Lista Mortalità uomini'!$C2:$AH2)</f>
        <v>0</v>
      </c>
      <c r="J3" s="22">
        <f>LOOKUP('Ipotesi e grafici'!K$4,'Lista Mortalità uomini'!$C$1:$AH$1,'Lista Mortalità uomini'!$C2:$AH2)</f>
        <v>0</v>
      </c>
      <c r="K3" s="22">
        <f>LOOKUP('Ipotesi e grafici'!L$4,'Lista Mortalità uomini'!$C$1:$AH$1,'Lista Mortalità uomini'!$C2:$AH2)</f>
        <v>0</v>
      </c>
      <c r="L3" s="22">
        <f>LOOKUP('Ipotesi e grafici'!M$4,'Lista Mortalità uomini'!$C$1:$AH$1,'Lista Mortalità uomini'!$C2:$AH2)</f>
        <v>0</v>
      </c>
      <c r="M3" s="22">
        <f>LOOKUP('Ipotesi e grafici'!N$4,'Lista Mortalità uomini'!$C$1:$AH$1,'Lista Mortalità uomini'!$C2:$AH2)</f>
        <v>0</v>
      </c>
      <c r="N3" s="22">
        <f>LOOKUP('Ipotesi e grafici'!O$4,'Lista Mortalità uomini'!$C$1:$AH$1,'Lista Mortalità uomini'!$C2:$AH2)</f>
        <v>0</v>
      </c>
      <c r="O3" s="22">
        <f>LOOKUP('Ipotesi e grafici'!P$4,'Lista Mortalità uomini'!$C$1:$AH$1,'Lista Mortalità uomini'!$C2:$AH2)</f>
        <v>0</v>
      </c>
      <c r="P3" s="22">
        <f>LOOKUP('Ipotesi e grafici'!Q$4,'Lista Mortalità uomini'!$C$1:$AH$1,'Lista Mortalità uomini'!$C2:$AH2)</f>
        <v>0</v>
      </c>
      <c r="Q3" s="22">
        <f>LOOKUP('Ipotesi e grafici'!R$4,'Lista Mortalità uomini'!$C$1:$AH$1,'Lista Mortalità uomini'!$C2:$AH2)</f>
        <v>0</v>
      </c>
      <c r="R3" s="22">
        <f>LOOKUP('Ipotesi e grafici'!S$4,'Lista Mortalità uomini'!$C$1:$AH$1,'Lista Mortalità uomini'!$C2:$AH2)</f>
        <v>0</v>
      </c>
    </row>
    <row r="4" spans="1:18" x14ac:dyDescent="0.3">
      <c r="A4" s="4" t="s">
        <v>7</v>
      </c>
      <c r="B4" s="11" t="s">
        <v>8</v>
      </c>
      <c r="C4" s="22">
        <f>LOOKUP('Ipotesi e grafici'!D$4,'Lista Mortalità uomini'!$C$1:$AH$1,'Lista Mortalità uomini'!$C3:$AH3)</f>
        <v>0</v>
      </c>
      <c r="D4" s="22">
        <f>LOOKUP('Ipotesi e grafici'!E$4,'Lista Mortalità uomini'!$C$1:$AH$1,'Lista Mortalità uomini'!$C3:$AH3)</f>
        <v>0</v>
      </c>
      <c r="E4" s="22">
        <f>LOOKUP('Ipotesi e grafici'!F$4,'Lista Mortalità uomini'!$C$1:$AH$1,'Lista Mortalità uomini'!$C3:$AH3)</f>
        <v>0</v>
      </c>
      <c r="F4" s="22">
        <f>LOOKUP('Ipotesi e grafici'!G$4,'Lista Mortalità uomini'!$C$1:$AH$1,'Lista Mortalità uomini'!$C3:$AH3)</f>
        <v>0</v>
      </c>
      <c r="G4" s="22">
        <f>LOOKUP('Ipotesi e grafici'!H$4,'Lista Mortalità uomini'!$C$1:$AH$1,'Lista Mortalità uomini'!$C3:$AH3)</f>
        <v>0</v>
      </c>
      <c r="H4" s="22">
        <f>LOOKUP('Ipotesi e grafici'!I$4,'Lista Mortalità uomini'!$C$1:$AH$1,'Lista Mortalità uomini'!$C3:$AH3)</f>
        <v>0</v>
      </c>
      <c r="I4" s="22">
        <f>LOOKUP('Ipotesi e grafici'!J$4,'Lista Mortalità uomini'!$C$1:$AH$1,'Lista Mortalità uomini'!$C3:$AH3)</f>
        <v>0</v>
      </c>
      <c r="J4" s="22">
        <f>LOOKUP('Ipotesi e grafici'!K$4,'Lista Mortalità uomini'!$C$1:$AH$1,'Lista Mortalità uomini'!$C3:$AH3)</f>
        <v>0</v>
      </c>
      <c r="K4" s="22">
        <f>LOOKUP('Ipotesi e grafici'!L$4,'Lista Mortalità uomini'!$C$1:$AH$1,'Lista Mortalità uomini'!$C3:$AH3)</f>
        <v>0</v>
      </c>
      <c r="L4" s="22">
        <f>LOOKUP('Ipotesi e grafici'!M$4,'Lista Mortalità uomini'!$C$1:$AH$1,'Lista Mortalità uomini'!$C3:$AH3)</f>
        <v>0</v>
      </c>
      <c r="M4" s="22">
        <f>LOOKUP('Ipotesi e grafici'!N$4,'Lista Mortalità uomini'!$C$1:$AH$1,'Lista Mortalità uomini'!$C3:$AH3)</f>
        <v>0</v>
      </c>
      <c r="N4" s="22">
        <f>LOOKUP('Ipotesi e grafici'!O$4,'Lista Mortalità uomini'!$C$1:$AH$1,'Lista Mortalità uomini'!$C3:$AH3)</f>
        <v>0</v>
      </c>
      <c r="O4" s="22">
        <f>LOOKUP('Ipotesi e grafici'!P$4,'Lista Mortalità uomini'!$C$1:$AH$1,'Lista Mortalità uomini'!$C3:$AH3)</f>
        <v>0</v>
      </c>
      <c r="P4" s="22">
        <f>LOOKUP('Ipotesi e grafici'!Q$4,'Lista Mortalità uomini'!$C$1:$AH$1,'Lista Mortalità uomini'!$C3:$AH3)</f>
        <v>0</v>
      </c>
      <c r="Q4" s="22">
        <f>LOOKUP('Ipotesi e grafici'!R$4,'Lista Mortalità uomini'!$C$1:$AH$1,'Lista Mortalità uomini'!$C3:$AH3)</f>
        <v>0</v>
      </c>
      <c r="R4" s="22">
        <f>LOOKUP('Ipotesi e grafici'!S$4,'Lista Mortalità uomini'!$C$1:$AH$1,'Lista Mortalità uomini'!$C3:$AH3)</f>
        <v>0</v>
      </c>
    </row>
    <row r="5" spans="1:18" x14ac:dyDescent="0.3">
      <c r="A5" s="4" t="s">
        <v>8</v>
      </c>
      <c r="B5" s="12" t="s">
        <v>9</v>
      </c>
      <c r="C5" s="22">
        <f>LOOKUP('Ipotesi e grafici'!D$4,'Lista Mortalità uomini'!$C$1:$AH$1,'Lista Mortalità uomini'!$C4:$AH4)</f>
        <v>0</v>
      </c>
      <c r="D5" s="22">
        <f>LOOKUP('Ipotesi e grafici'!E$4,'Lista Mortalità uomini'!$C$1:$AH$1,'Lista Mortalità uomini'!$C4:$AH4)</f>
        <v>0</v>
      </c>
      <c r="E5" s="22">
        <f>LOOKUP('Ipotesi e grafici'!F$4,'Lista Mortalità uomini'!$C$1:$AH$1,'Lista Mortalità uomini'!$C4:$AH4)</f>
        <v>0</v>
      </c>
      <c r="F5" s="22">
        <f>LOOKUP('Ipotesi e grafici'!G$4,'Lista Mortalità uomini'!$C$1:$AH$1,'Lista Mortalità uomini'!$C4:$AH4)</f>
        <v>0</v>
      </c>
      <c r="G5" s="22">
        <f>LOOKUP('Ipotesi e grafici'!H$4,'Lista Mortalità uomini'!$C$1:$AH$1,'Lista Mortalità uomini'!$C4:$AH4)</f>
        <v>0</v>
      </c>
      <c r="H5" s="22">
        <f>LOOKUP('Ipotesi e grafici'!I$4,'Lista Mortalità uomini'!$C$1:$AH$1,'Lista Mortalità uomini'!$C4:$AH4)</f>
        <v>0</v>
      </c>
      <c r="I5" s="22">
        <f>LOOKUP('Ipotesi e grafici'!J$4,'Lista Mortalità uomini'!$C$1:$AH$1,'Lista Mortalità uomini'!$C4:$AH4)</f>
        <v>0</v>
      </c>
      <c r="J5" s="22">
        <f>LOOKUP('Ipotesi e grafici'!K$4,'Lista Mortalità uomini'!$C$1:$AH$1,'Lista Mortalità uomini'!$C4:$AH4)</f>
        <v>0</v>
      </c>
      <c r="K5" s="22">
        <f>LOOKUP('Ipotesi e grafici'!L$4,'Lista Mortalità uomini'!$C$1:$AH$1,'Lista Mortalità uomini'!$C4:$AH4)</f>
        <v>0</v>
      </c>
      <c r="L5" s="22">
        <f>LOOKUP('Ipotesi e grafici'!M$4,'Lista Mortalità uomini'!$C$1:$AH$1,'Lista Mortalità uomini'!$C4:$AH4)</f>
        <v>0</v>
      </c>
      <c r="M5" s="22">
        <f>LOOKUP('Ipotesi e grafici'!N$4,'Lista Mortalità uomini'!$C$1:$AH$1,'Lista Mortalità uomini'!$C4:$AH4)</f>
        <v>0</v>
      </c>
      <c r="N5" s="22">
        <f>LOOKUP('Ipotesi e grafici'!O$4,'Lista Mortalità uomini'!$C$1:$AH$1,'Lista Mortalità uomini'!$C4:$AH4)</f>
        <v>0</v>
      </c>
      <c r="O5" s="22">
        <f>LOOKUP('Ipotesi e grafici'!P$4,'Lista Mortalità uomini'!$C$1:$AH$1,'Lista Mortalità uomini'!$C4:$AH4)</f>
        <v>0</v>
      </c>
      <c r="P5" s="22">
        <f>LOOKUP('Ipotesi e grafici'!Q$4,'Lista Mortalità uomini'!$C$1:$AH$1,'Lista Mortalità uomini'!$C4:$AH4)</f>
        <v>0</v>
      </c>
      <c r="Q5" s="22">
        <f>LOOKUP('Ipotesi e grafici'!R$4,'Lista Mortalità uomini'!$C$1:$AH$1,'Lista Mortalità uomini'!$C4:$AH4)</f>
        <v>0</v>
      </c>
      <c r="R5" s="22">
        <f>LOOKUP('Ipotesi e grafici'!S$4,'Lista Mortalità uomini'!$C$1:$AH$1,'Lista Mortalità uomini'!$C4:$AH4)</f>
        <v>0</v>
      </c>
    </row>
    <row r="6" spans="1:18" x14ac:dyDescent="0.3">
      <c r="A6" s="4" t="s">
        <v>9</v>
      </c>
      <c r="B6" s="4" t="s">
        <v>0</v>
      </c>
      <c r="C6" s="22">
        <f>LOOKUP('Ipotesi e grafici'!D$4,'Lista Mortalità uomini'!$C$1:$AH$1,'Lista Mortalità uomini'!$C5:$AH5)</f>
        <v>0</v>
      </c>
      <c r="D6" s="22">
        <f>LOOKUP('Ipotesi e grafici'!E$4,'Lista Mortalità uomini'!$C$1:$AH$1,'Lista Mortalità uomini'!$C5:$AH5)</f>
        <v>0</v>
      </c>
      <c r="E6" s="22">
        <f>LOOKUP('Ipotesi e grafici'!F$4,'Lista Mortalità uomini'!$C$1:$AH$1,'Lista Mortalità uomini'!$C5:$AH5)</f>
        <v>0</v>
      </c>
      <c r="F6" s="22">
        <f>LOOKUP('Ipotesi e grafici'!G$4,'Lista Mortalità uomini'!$C$1:$AH$1,'Lista Mortalità uomini'!$C5:$AH5)</f>
        <v>0</v>
      </c>
      <c r="G6" s="22">
        <f>LOOKUP('Ipotesi e grafici'!H$4,'Lista Mortalità uomini'!$C$1:$AH$1,'Lista Mortalità uomini'!$C5:$AH5)</f>
        <v>0</v>
      </c>
      <c r="H6" s="22">
        <f>LOOKUP('Ipotesi e grafici'!I$4,'Lista Mortalità uomini'!$C$1:$AH$1,'Lista Mortalità uomini'!$C5:$AH5)</f>
        <v>0</v>
      </c>
      <c r="I6" s="22">
        <f>LOOKUP('Ipotesi e grafici'!J$4,'Lista Mortalità uomini'!$C$1:$AH$1,'Lista Mortalità uomini'!$C5:$AH5)</f>
        <v>0</v>
      </c>
      <c r="J6" s="22">
        <f>LOOKUP('Ipotesi e grafici'!K$4,'Lista Mortalità uomini'!$C$1:$AH$1,'Lista Mortalità uomini'!$C5:$AH5)</f>
        <v>0</v>
      </c>
      <c r="K6" s="22">
        <f>LOOKUP('Ipotesi e grafici'!L$4,'Lista Mortalità uomini'!$C$1:$AH$1,'Lista Mortalità uomini'!$C5:$AH5)</f>
        <v>0</v>
      </c>
      <c r="L6" s="22">
        <f>LOOKUP('Ipotesi e grafici'!M$4,'Lista Mortalità uomini'!$C$1:$AH$1,'Lista Mortalità uomini'!$C5:$AH5)</f>
        <v>0</v>
      </c>
      <c r="M6" s="22">
        <f>LOOKUP('Ipotesi e grafici'!N$4,'Lista Mortalità uomini'!$C$1:$AH$1,'Lista Mortalità uomini'!$C5:$AH5)</f>
        <v>0</v>
      </c>
      <c r="N6" s="22">
        <f>LOOKUP('Ipotesi e grafici'!O$4,'Lista Mortalità uomini'!$C$1:$AH$1,'Lista Mortalità uomini'!$C5:$AH5)</f>
        <v>0</v>
      </c>
      <c r="O6" s="22">
        <f>LOOKUP('Ipotesi e grafici'!P$4,'Lista Mortalità uomini'!$C$1:$AH$1,'Lista Mortalità uomini'!$C5:$AH5)</f>
        <v>0</v>
      </c>
      <c r="P6" s="22">
        <f>LOOKUP('Ipotesi e grafici'!Q$4,'Lista Mortalità uomini'!$C$1:$AH$1,'Lista Mortalità uomini'!$C5:$AH5)</f>
        <v>0</v>
      </c>
      <c r="Q6" s="22">
        <f>LOOKUP('Ipotesi e grafici'!R$4,'Lista Mortalità uomini'!$C$1:$AH$1,'Lista Mortalità uomini'!$C5:$AH5)</f>
        <v>0</v>
      </c>
      <c r="R6" s="22">
        <f>LOOKUP('Ipotesi e grafici'!S$4,'Lista Mortalità uomini'!$C$1:$AH$1,'Lista Mortalità uomini'!$C5:$AH5)</f>
        <v>0</v>
      </c>
    </row>
    <row r="7" spans="1:18" x14ac:dyDescent="0.3">
      <c r="A7" s="4" t="s">
        <v>0</v>
      </c>
      <c r="B7" s="4" t="s">
        <v>1</v>
      </c>
      <c r="C7" s="22">
        <f>LOOKUP('Ipotesi e grafici'!D$4,'Lista Mortalità uomini'!$C$1:$AH$1,'Lista Mortalità uomini'!$C6:$AH6)</f>
        <v>0</v>
      </c>
      <c r="D7" s="22">
        <f>LOOKUP('Ipotesi e grafici'!E$4,'Lista Mortalità uomini'!$C$1:$AH$1,'Lista Mortalità uomini'!$C6:$AH6)</f>
        <v>0</v>
      </c>
      <c r="E7" s="22">
        <f>LOOKUP('Ipotesi e grafici'!F$4,'Lista Mortalità uomini'!$C$1:$AH$1,'Lista Mortalità uomini'!$C6:$AH6)</f>
        <v>0</v>
      </c>
      <c r="F7" s="22">
        <f>LOOKUP('Ipotesi e grafici'!G$4,'Lista Mortalità uomini'!$C$1:$AH$1,'Lista Mortalità uomini'!$C6:$AH6)</f>
        <v>0</v>
      </c>
      <c r="G7" s="22">
        <f>LOOKUP('Ipotesi e grafici'!H$4,'Lista Mortalità uomini'!$C$1:$AH$1,'Lista Mortalità uomini'!$C6:$AH6)</f>
        <v>0</v>
      </c>
      <c r="H7" s="22">
        <f>LOOKUP('Ipotesi e grafici'!I$4,'Lista Mortalità uomini'!$C$1:$AH$1,'Lista Mortalità uomini'!$C6:$AH6)</f>
        <v>0</v>
      </c>
      <c r="I7" s="22">
        <f>LOOKUP('Ipotesi e grafici'!J$4,'Lista Mortalità uomini'!$C$1:$AH$1,'Lista Mortalità uomini'!$C6:$AH6)</f>
        <v>0</v>
      </c>
      <c r="J7" s="22">
        <f>LOOKUP('Ipotesi e grafici'!K$4,'Lista Mortalità uomini'!$C$1:$AH$1,'Lista Mortalità uomini'!$C6:$AH6)</f>
        <v>0</v>
      </c>
      <c r="K7" s="22">
        <f>LOOKUP('Ipotesi e grafici'!L$4,'Lista Mortalità uomini'!$C$1:$AH$1,'Lista Mortalità uomini'!$C6:$AH6)</f>
        <v>0</v>
      </c>
      <c r="L7" s="22">
        <f>LOOKUP('Ipotesi e grafici'!M$4,'Lista Mortalità uomini'!$C$1:$AH$1,'Lista Mortalità uomini'!$C6:$AH6)</f>
        <v>0</v>
      </c>
      <c r="M7" s="22">
        <f>LOOKUP('Ipotesi e grafici'!N$4,'Lista Mortalità uomini'!$C$1:$AH$1,'Lista Mortalità uomini'!$C6:$AH6)</f>
        <v>0</v>
      </c>
      <c r="N7" s="22">
        <f>LOOKUP('Ipotesi e grafici'!O$4,'Lista Mortalità uomini'!$C$1:$AH$1,'Lista Mortalità uomini'!$C6:$AH6)</f>
        <v>0</v>
      </c>
      <c r="O7" s="22">
        <f>LOOKUP('Ipotesi e grafici'!P$4,'Lista Mortalità uomini'!$C$1:$AH$1,'Lista Mortalità uomini'!$C6:$AH6)</f>
        <v>0</v>
      </c>
      <c r="P7" s="22">
        <f>LOOKUP('Ipotesi e grafici'!Q$4,'Lista Mortalità uomini'!$C$1:$AH$1,'Lista Mortalità uomini'!$C6:$AH6)</f>
        <v>0</v>
      </c>
      <c r="Q7" s="22">
        <f>LOOKUP('Ipotesi e grafici'!R$4,'Lista Mortalità uomini'!$C$1:$AH$1,'Lista Mortalità uomini'!$C6:$AH6)</f>
        <v>0</v>
      </c>
      <c r="R7" s="22">
        <f>LOOKUP('Ipotesi e grafici'!S$4,'Lista Mortalità uomini'!$C$1:$AH$1,'Lista Mortalità uomini'!$C6:$AH6)</f>
        <v>0</v>
      </c>
    </row>
    <row r="8" spans="1:18" x14ac:dyDescent="0.3">
      <c r="A8" s="4" t="s">
        <v>1</v>
      </c>
      <c r="B8" s="4" t="s">
        <v>2</v>
      </c>
      <c r="C8" s="22">
        <f>LOOKUP('Ipotesi e grafici'!D$4,'Lista Mortalità uomini'!$C$1:$AH$1,'Lista Mortalità uomini'!$C7:$AH7)</f>
        <v>0</v>
      </c>
      <c r="D8" s="22">
        <f>LOOKUP('Ipotesi e grafici'!E$4,'Lista Mortalità uomini'!$C$1:$AH$1,'Lista Mortalità uomini'!$C7:$AH7)</f>
        <v>0</v>
      </c>
      <c r="E8" s="22">
        <f>LOOKUP('Ipotesi e grafici'!F$4,'Lista Mortalità uomini'!$C$1:$AH$1,'Lista Mortalità uomini'!$C7:$AH7)</f>
        <v>0</v>
      </c>
      <c r="F8" s="22">
        <f>LOOKUP('Ipotesi e grafici'!G$4,'Lista Mortalità uomini'!$C$1:$AH$1,'Lista Mortalità uomini'!$C7:$AH7)</f>
        <v>0</v>
      </c>
      <c r="G8" s="22">
        <f>LOOKUP('Ipotesi e grafici'!H$4,'Lista Mortalità uomini'!$C$1:$AH$1,'Lista Mortalità uomini'!$C7:$AH7)</f>
        <v>0</v>
      </c>
      <c r="H8" s="22">
        <f>LOOKUP('Ipotesi e grafici'!I$4,'Lista Mortalità uomini'!$C$1:$AH$1,'Lista Mortalità uomini'!$C7:$AH7)</f>
        <v>0</v>
      </c>
      <c r="I8" s="22">
        <f>LOOKUP('Ipotesi e grafici'!J$4,'Lista Mortalità uomini'!$C$1:$AH$1,'Lista Mortalità uomini'!$C7:$AH7)</f>
        <v>0</v>
      </c>
      <c r="J8" s="22">
        <f>LOOKUP('Ipotesi e grafici'!K$4,'Lista Mortalità uomini'!$C$1:$AH$1,'Lista Mortalità uomini'!$C7:$AH7)</f>
        <v>0</v>
      </c>
      <c r="K8" s="22">
        <f>LOOKUP('Ipotesi e grafici'!L$4,'Lista Mortalità uomini'!$C$1:$AH$1,'Lista Mortalità uomini'!$C7:$AH7)</f>
        <v>0</v>
      </c>
      <c r="L8" s="22">
        <f>LOOKUP('Ipotesi e grafici'!M$4,'Lista Mortalità uomini'!$C$1:$AH$1,'Lista Mortalità uomini'!$C7:$AH7)</f>
        <v>0</v>
      </c>
      <c r="M8" s="22">
        <f>LOOKUP('Ipotesi e grafici'!N$4,'Lista Mortalità uomini'!$C$1:$AH$1,'Lista Mortalità uomini'!$C7:$AH7)</f>
        <v>0</v>
      </c>
      <c r="N8" s="22">
        <f>LOOKUP('Ipotesi e grafici'!O$4,'Lista Mortalità uomini'!$C$1:$AH$1,'Lista Mortalità uomini'!$C7:$AH7)</f>
        <v>0</v>
      </c>
      <c r="O8" s="22">
        <f>LOOKUP('Ipotesi e grafici'!P$4,'Lista Mortalità uomini'!$C$1:$AH$1,'Lista Mortalità uomini'!$C7:$AH7)</f>
        <v>0</v>
      </c>
      <c r="P8" s="22">
        <f>LOOKUP('Ipotesi e grafici'!Q$4,'Lista Mortalità uomini'!$C$1:$AH$1,'Lista Mortalità uomini'!$C7:$AH7)</f>
        <v>0</v>
      </c>
      <c r="Q8" s="22">
        <f>LOOKUP('Ipotesi e grafici'!R$4,'Lista Mortalità uomini'!$C$1:$AH$1,'Lista Mortalità uomini'!$C7:$AH7)</f>
        <v>0</v>
      </c>
      <c r="R8" s="22">
        <f>LOOKUP('Ipotesi e grafici'!S$4,'Lista Mortalità uomini'!$C$1:$AH$1,'Lista Mortalità uomini'!$C7:$AH7)</f>
        <v>0</v>
      </c>
    </row>
    <row r="9" spans="1:18" x14ac:dyDescent="0.3">
      <c r="A9" s="4" t="s">
        <v>2</v>
      </c>
      <c r="B9" s="4" t="s">
        <v>3</v>
      </c>
      <c r="C9" s="22">
        <f>LOOKUP('Ipotesi e grafici'!D$4,'Lista Mortalità uomini'!$C$1:$AH$1,'Lista Mortalità uomini'!$C8:$AH8)</f>
        <v>0</v>
      </c>
      <c r="D9" s="22">
        <f>LOOKUP('Ipotesi e grafici'!E$4,'Lista Mortalità uomini'!$C$1:$AH$1,'Lista Mortalità uomini'!$C8:$AH8)</f>
        <v>0</v>
      </c>
      <c r="E9" s="22">
        <f>LOOKUP('Ipotesi e grafici'!F$4,'Lista Mortalità uomini'!$C$1:$AH$1,'Lista Mortalità uomini'!$C8:$AH8)</f>
        <v>0</v>
      </c>
      <c r="F9" s="22">
        <f>LOOKUP('Ipotesi e grafici'!G$4,'Lista Mortalità uomini'!$C$1:$AH$1,'Lista Mortalità uomini'!$C8:$AH8)</f>
        <v>0</v>
      </c>
      <c r="G9" s="22">
        <f>LOOKUP('Ipotesi e grafici'!H$4,'Lista Mortalità uomini'!$C$1:$AH$1,'Lista Mortalità uomini'!$C8:$AH8)</f>
        <v>0</v>
      </c>
      <c r="H9" s="22">
        <f>LOOKUP('Ipotesi e grafici'!I$4,'Lista Mortalità uomini'!$C$1:$AH$1,'Lista Mortalità uomini'!$C8:$AH8)</f>
        <v>0</v>
      </c>
      <c r="I9" s="22">
        <f>LOOKUP('Ipotesi e grafici'!J$4,'Lista Mortalità uomini'!$C$1:$AH$1,'Lista Mortalità uomini'!$C8:$AH8)</f>
        <v>0</v>
      </c>
      <c r="J9" s="22">
        <f>LOOKUP('Ipotesi e grafici'!K$4,'Lista Mortalità uomini'!$C$1:$AH$1,'Lista Mortalità uomini'!$C8:$AH8)</f>
        <v>0</v>
      </c>
      <c r="K9" s="22">
        <f>LOOKUP('Ipotesi e grafici'!L$4,'Lista Mortalità uomini'!$C$1:$AH$1,'Lista Mortalità uomini'!$C8:$AH8)</f>
        <v>0</v>
      </c>
      <c r="L9" s="22">
        <f>LOOKUP('Ipotesi e grafici'!M$4,'Lista Mortalità uomini'!$C$1:$AH$1,'Lista Mortalità uomini'!$C8:$AH8)</f>
        <v>0</v>
      </c>
      <c r="M9" s="22">
        <f>LOOKUP('Ipotesi e grafici'!N$4,'Lista Mortalità uomini'!$C$1:$AH$1,'Lista Mortalità uomini'!$C8:$AH8)</f>
        <v>0</v>
      </c>
      <c r="N9" s="22">
        <f>LOOKUP('Ipotesi e grafici'!O$4,'Lista Mortalità uomini'!$C$1:$AH$1,'Lista Mortalità uomini'!$C8:$AH8)</f>
        <v>0</v>
      </c>
      <c r="O9" s="22">
        <f>LOOKUP('Ipotesi e grafici'!P$4,'Lista Mortalità uomini'!$C$1:$AH$1,'Lista Mortalità uomini'!$C8:$AH8)</f>
        <v>0</v>
      </c>
      <c r="P9" s="22">
        <f>LOOKUP('Ipotesi e grafici'!Q$4,'Lista Mortalità uomini'!$C$1:$AH$1,'Lista Mortalità uomini'!$C8:$AH8)</f>
        <v>0</v>
      </c>
      <c r="Q9" s="22">
        <f>LOOKUP('Ipotesi e grafici'!R$4,'Lista Mortalità uomini'!$C$1:$AH$1,'Lista Mortalità uomini'!$C8:$AH8)</f>
        <v>0</v>
      </c>
      <c r="R9" s="22">
        <f>LOOKUP('Ipotesi e grafici'!S$4,'Lista Mortalità uomini'!$C$1:$AH$1,'Lista Mortalità uomini'!$C8:$AH8)</f>
        <v>0</v>
      </c>
    </row>
    <row r="10" spans="1:18" x14ac:dyDescent="0.3">
      <c r="A10" s="4" t="s">
        <v>3</v>
      </c>
      <c r="B10" s="4" t="s">
        <v>4</v>
      </c>
      <c r="C10" s="22">
        <f>LOOKUP('Ipotesi e grafici'!D$4,'Lista Mortalità uomini'!$C$1:$AH$1,'Lista Mortalità uomini'!$C9:$AH9)</f>
        <v>0</v>
      </c>
      <c r="D10" s="22">
        <f>LOOKUP('Ipotesi e grafici'!E$4,'Lista Mortalità uomini'!$C$1:$AH$1,'Lista Mortalità uomini'!$C9:$AH9)</f>
        <v>0</v>
      </c>
      <c r="E10" s="22">
        <f>LOOKUP('Ipotesi e grafici'!F$4,'Lista Mortalità uomini'!$C$1:$AH$1,'Lista Mortalità uomini'!$C9:$AH9)</f>
        <v>0</v>
      </c>
      <c r="F10" s="22">
        <f>LOOKUP('Ipotesi e grafici'!G$4,'Lista Mortalità uomini'!$C$1:$AH$1,'Lista Mortalità uomini'!$C9:$AH9)</f>
        <v>0</v>
      </c>
      <c r="G10" s="22">
        <f>LOOKUP('Ipotesi e grafici'!H$4,'Lista Mortalità uomini'!$C$1:$AH$1,'Lista Mortalità uomini'!$C9:$AH9)</f>
        <v>0</v>
      </c>
      <c r="H10" s="22">
        <f>LOOKUP('Ipotesi e grafici'!I$4,'Lista Mortalità uomini'!$C$1:$AH$1,'Lista Mortalità uomini'!$C9:$AH9)</f>
        <v>0</v>
      </c>
      <c r="I10" s="22">
        <f>LOOKUP('Ipotesi e grafici'!J$4,'Lista Mortalità uomini'!$C$1:$AH$1,'Lista Mortalità uomini'!$C9:$AH9)</f>
        <v>0</v>
      </c>
      <c r="J10" s="22">
        <f>LOOKUP('Ipotesi e grafici'!K$4,'Lista Mortalità uomini'!$C$1:$AH$1,'Lista Mortalità uomini'!$C9:$AH9)</f>
        <v>0</v>
      </c>
      <c r="K10" s="22">
        <f>LOOKUP('Ipotesi e grafici'!L$4,'Lista Mortalità uomini'!$C$1:$AH$1,'Lista Mortalità uomini'!$C9:$AH9)</f>
        <v>0</v>
      </c>
      <c r="L10" s="22">
        <f>LOOKUP('Ipotesi e grafici'!M$4,'Lista Mortalità uomini'!$C$1:$AH$1,'Lista Mortalità uomini'!$C9:$AH9)</f>
        <v>0</v>
      </c>
      <c r="M10" s="22">
        <f>LOOKUP('Ipotesi e grafici'!N$4,'Lista Mortalità uomini'!$C$1:$AH$1,'Lista Mortalità uomini'!$C9:$AH9)</f>
        <v>0</v>
      </c>
      <c r="N10" s="22">
        <f>LOOKUP('Ipotesi e grafici'!O$4,'Lista Mortalità uomini'!$C$1:$AH$1,'Lista Mortalità uomini'!$C9:$AH9)</f>
        <v>0</v>
      </c>
      <c r="O10" s="22">
        <f>LOOKUP('Ipotesi e grafici'!P$4,'Lista Mortalità uomini'!$C$1:$AH$1,'Lista Mortalità uomini'!$C9:$AH9)</f>
        <v>0</v>
      </c>
      <c r="P10" s="22">
        <f>LOOKUP('Ipotesi e grafici'!Q$4,'Lista Mortalità uomini'!$C$1:$AH$1,'Lista Mortalità uomini'!$C9:$AH9)</f>
        <v>0</v>
      </c>
      <c r="Q10" s="22">
        <f>LOOKUP('Ipotesi e grafici'!R$4,'Lista Mortalità uomini'!$C$1:$AH$1,'Lista Mortalità uomini'!$C9:$AH9)</f>
        <v>0</v>
      </c>
      <c r="R10" s="22">
        <f>LOOKUP('Ipotesi e grafici'!S$4,'Lista Mortalità uomini'!$C$1:$AH$1,'Lista Mortalità uomini'!$C9:$AH9)</f>
        <v>0</v>
      </c>
    </row>
    <row r="11" spans="1:18" x14ac:dyDescent="0.3">
      <c r="A11" s="4" t="s">
        <v>4</v>
      </c>
      <c r="B11" s="4" t="s">
        <v>5</v>
      </c>
      <c r="C11" s="22">
        <f>LOOKUP('Ipotesi e grafici'!D$4,'Lista Mortalità uomini'!$C$1:$AH$1,'Lista Mortalità uomini'!$C10:$AH10)</f>
        <v>0</v>
      </c>
      <c r="D11" s="22">
        <f>LOOKUP('Ipotesi e grafici'!E$4,'Lista Mortalità uomini'!$C$1:$AH$1,'Lista Mortalità uomini'!$C10:$AH10)</f>
        <v>0</v>
      </c>
      <c r="E11" s="22">
        <f>LOOKUP('Ipotesi e grafici'!F$4,'Lista Mortalità uomini'!$C$1:$AH$1,'Lista Mortalità uomini'!$C10:$AH10)</f>
        <v>0</v>
      </c>
      <c r="F11" s="22">
        <f>LOOKUP('Ipotesi e grafici'!G$4,'Lista Mortalità uomini'!$C$1:$AH$1,'Lista Mortalità uomini'!$C10:$AH10)</f>
        <v>0</v>
      </c>
      <c r="G11" s="22">
        <f>LOOKUP('Ipotesi e grafici'!H$4,'Lista Mortalità uomini'!$C$1:$AH$1,'Lista Mortalità uomini'!$C10:$AH10)</f>
        <v>0</v>
      </c>
      <c r="H11" s="22">
        <f>LOOKUP('Ipotesi e grafici'!I$4,'Lista Mortalità uomini'!$C$1:$AH$1,'Lista Mortalità uomini'!$C10:$AH10)</f>
        <v>0</v>
      </c>
      <c r="I11" s="22">
        <f>LOOKUP('Ipotesi e grafici'!J$4,'Lista Mortalità uomini'!$C$1:$AH$1,'Lista Mortalità uomini'!$C10:$AH10)</f>
        <v>0</v>
      </c>
      <c r="J11" s="22">
        <f>LOOKUP('Ipotesi e grafici'!K$4,'Lista Mortalità uomini'!$C$1:$AH$1,'Lista Mortalità uomini'!$C10:$AH10)</f>
        <v>0</v>
      </c>
      <c r="K11" s="22">
        <f>LOOKUP('Ipotesi e grafici'!L$4,'Lista Mortalità uomini'!$C$1:$AH$1,'Lista Mortalità uomini'!$C10:$AH10)</f>
        <v>0</v>
      </c>
      <c r="L11" s="22">
        <f>LOOKUP('Ipotesi e grafici'!M$4,'Lista Mortalità uomini'!$C$1:$AH$1,'Lista Mortalità uomini'!$C10:$AH10)</f>
        <v>0</v>
      </c>
      <c r="M11" s="22">
        <f>LOOKUP('Ipotesi e grafici'!N$4,'Lista Mortalità uomini'!$C$1:$AH$1,'Lista Mortalità uomini'!$C10:$AH10)</f>
        <v>0</v>
      </c>
      <c r="N11" s="22">
        <f>LOOKUP('Ipotesi e grafici'!O$4,'Lista Mortalità uomini'!$C$1:$AH$1,'Lista Mortalità uomini'!$C10:$AH10)</f>
        <v>0</v>
      </c>
      <c r="O11" s="22">
        <f>LOOKUP('Ipotesi e grafici'!P$4,'Lista Mortalità uomini'!$C$1:$AH$1,'Lista Mortalità uomini'!$C10:$AH10)</f>
        <v>0</v>
      </c>
      <c r="P11" s="22">
        <f>LOOKUP('Ipotesi e grafici'!Q$4,'Lista Mortalità uomini'!$C$1:$AH$1,'Lista Mortalità uomini'!$C10:$AH10)</f>
        <v>0</v>
      </c>
      <c r="Q11" s="22">
        <f>LOOKUP('Ipotesi e grafici'!R$4,'Lista Mortalità uomini'!$C$1:$AH$1,'Lista Mortalità uomini'!$C10:$AH10)</f>
        <v>0</v>
      </c>
      <c r="R11" s="22">
        <f>LOOKUP('Ipotesi e grafici'!S$4,'Lista Mortalità uomini'!$C$1:$AH$1,'Lista Mortalità uomini'!$C10:$AH10)</f>
        <v>0</v>
      </c>
    </row>
    <row r="12" spans="1:18" x14ac:dyDescent="0.3">
      <c r="A12" s="4" t="s">
        <v>5</v>
      </c>
      <c r="B12" s="4" t="s">
        <v>6</v>
      </c>
      <c r="C12" s="22">
        <f>LOOKUP('Ipotesi e grafici'!D$4,'Lista Mortalità uomini'!$C$1:$AH$1,'Lista Mortalità uomini'!$C11:$AH11)</f>
        <v>0</v>
      </c>
      <c r="D12" s="22">
        <f>LOOKUP('Ipotesi e grafici'!E$4,'Lista Mortalità uomini'!$C$1:$AH$1,'Lista Mortalità uomini'!$C11:$AH11)</f>
        <v>0</v>
      </c>
      <c r="E12" s="22">
        <f>LOOKUP('Ipotesi e grafici'!F$4,'Lista Mortalità uomini'!$C$1:$AH$1,'Lista Mortalità uomini'!$C11:$AH11)</f>
        <v>0</v>
      </c>
      <c r="F12" s="22">
        <f>LOOKUP('Ipotesi e grafici'!G$4,'Lista Mortalità uomini'!$C$1:$AH$1,'Lista Mortalità uomini'!$C11:$AH11)</f>
        <v>0</v>
      </c>
      <c r="G12" s="22">
        <f>LOOKUP('Ipotesi e grafici'!H$4,'Lista Mortalità uomini'!$C$1:$AH$1,'Lista Mortalità uomini'!$C11:$AH11)</f>
        <v>0</v>
      </c>
      <c r="H12" s="22">
        <f>LOOKUP('Ipotesi e grafici'!I$4,'Lista Mortalità uomini'!$C$1:$AH$1,'Lista Mortalità uomini'!$C11:$AH11)</f>
        <v>0</v>
      </c>
      <c r="I12" s="22">
        <f>LOOKUP('Ipotesi e grafici'!J$4,'Lista Mortalità uomini'!$C$1:$AH$1,'Lista Mortalità uomini'!$C11:$AH11)</f>
        <v>0</v>
      </c>
      <c r="J12" s="22">
        <f>LOOKUP('Ipotesi e grafici'!K$4,'Lista Mortalità uomini'!$C$1:$AH$1,'Lista Mortalità uomini'!$C11:$AH11)</f>
        <v>0</v>
      </c>
      <c r="K12" s="22">
        <f>LOOKUP('Ipotesi e grafici'!L$4,'Lista Mortalità uomini'!$C$1:$AH$1,'Lista Mortalità uomini'!$C11:$AH11)</f>
        <v>0</v>
      </c>
      <c r="L12" s="22">
        <f>LOOKUP('Ipotesi e grafici'!M$4,'Lista Mortalità uomini'!$C$1:$AH$1,'Lista Mortalità uomini'!$C11:$AH11)</f>
        <v>0</v>
      </c>
      <c r="M12" s="22">
        <f>LOOKUP('Ipotesi e grafici'!N$4,'Lista Mortalità uomini'!$C$1:$AH$1,'Lista Mortalità uomini'!$C11:$AH11)</f>
        <v>0</v>
      </c>
      <c r="N12" s="22">
        <f>LOOKUP('Ipotesi e grafici'!O$4,'Lista Mortalità uomini'!$C$1:$AH$1,'Lista Mortalità uomini'!$C11:$AH11)</f>
        <v>0</v>
      </c>
      <c r="O12" s="22">
        <f>LOOKUP('Ipotesi e grafici'!P$4,'Lista Mortalità uomini'!$C$1:$AH$1,'Lista Mortalità uomini'!$C11:$AH11)</f>
        <v>0</v>
      </c>
      <c r="P12" s="22">
        <f>LOOKUP('Ipotesi e grafici'!Q$4,'Lista Mortalità uomini'!$C$1:$AH$1,'Lista Mortalità uomini'!$C11:$AH11)</f>
        <v>0</v>
      </c>
      <c r="Q12" s="22">
        <f>LOOKUP('Ipotesi e grafici'!R$4,'Lista Mortalità uomini'!$C$1:$AH$1,'Lista Mortalità uomini'!$C11:$AH11)</f>
        <v>0</v>
      </c>
      <c r="R12" s="22">
        <f>LOOKUP('Ipotesi e grafici'!S$4,'Lista Mortalità uomini'!$C$1:$AH$1,'Lista Mortalità uomini'!$C11:$AH11)</f>
        <v>0</v>
      </c>
    </row>
    <row r="13" spans="1:18" x14ac:dyDescent="0.3">
      <c r="A13" s="4" t="s">
        <v>6</v>
      </c>
      <c r="B13" s="4" t="s">
        <v>10</v>
      </c>
      <c r="C13" s="22">
        <f>LOOKUP('Ipotesi e grafici'!D$4,'Lista Mortalità uomini'!$C$1:$AH$1,'Lista Mortalità uomini'!$C12:$AH12)</f>
        <v>0</v>
      </c>
      <c r="D13" s="22">
        <f>LOOKUP('Ipotesi e grafici'!E$4,'Lista Mortalità uomini'!$C$1:$AH$1,'Lista Mortalità uomini'!$C12:$AH12)</f>
        <v>0</v>
      </c>
      <c r="E13" s="22">
        <f>LOOKUP('Ipotesi e grafici'!F$4,'Lista Mortalità uomini'!$C$1:$AH$1,'Lista Mortalità uomini'!$C12:$AH12)</f>
        <v>0</v>
      </c>
      <c r="F13" s="22">
        <f>LOOKUP('Ipotesi e grafici'!G$4,'Lista Mortalità uomini'!$C$1:$AH$1,'Lista Mortalità uomini'!$C12:$AH12)</f>
        <v>0</v>
      </c>
      <c r="G13" s="22">
        <f>LOOKUP('Ipotesi e grafici'!H$4,'Lista Mortalità uomini'!$C$1:$AH$1,'Lista Mortalità uomini'!$C12:$AH12)</f>
        <v>0</v>
      </c>
      <c r="H13" s="22">
        <f>LOOKUP('Ipotesi e grafici'!I$4,'Lista Mortalità uomini'!$C$1:$AH$1,'Lista Mortalità uomini'!$C12:$AH12)</f>
        <v>0</v>
      </c>
      <c r="I13" s="22">
        <f>LOOKUP('Ipotesi e grafici'!J$4,'Lista Mortalità uomini'!$C$1:$AH$1,'Lista Mortalità uomini'!$C12:$AH12)</f>
        <v>0</v>
      </c>
      <c r="J13" s="22">
        <f>LOOKUP('Ipotesi e grafici'!K$4,'Lista Mortalità uomini'!$C$1:$AH$1,'Lista Mortalità uomini'!$C12:$AH12)</f>
        <v>0</v>
      </c>
      <c r="K13" s="22">
        <f>LOOKUP('Ipotesi e grafici'!L$4,'Lista Mortalità uomini'!$C$1:$AH$1,'Lista Mortalità uomini'!$C12:$AH12)</f>
        <v>0</v>
      </c>
      <c r="L13" s="22">
        <f>LOOKUP('Ipotesi e grafici'!M$4,'Lista Mortalità uomini'!$C$1:$AH$1,'Lista Mortalità uomini'!$C12:$AH12)</f>
        <v>0</v>
      </c>
      <c r="M13" s="22">
        <f>LOOKUP('Ipotesi e grafici'!N$4,'Lista Mortalità uomini'!$C$1:$AH$1,'Lista Mortalità uomini'!$C12:$AH12)</f>
        <v>0</v>
      </c>
      <c r="N13" s="22">
        <f>LOOKUP('Ipotesi e grafici'!O$4,'Lista Mortalità uomini'!$C$1:$AH$1,'Lista Mortalità uomini'!$C12:$AH12)</f>
        <v>0</v>
      </c>
      <c r="O13" s="22">
        <f>LOOKUP('Ipotesi e grafici'!P$4,'Lista Mortalità uomini'!$C$1:$AH$1,'Lista Mortalità uomini'!$C12:$AH12)</f>
        <v>0</v>
      </c>
      <c r="P13" s="22">
        <f>LOOKUP('Ipotesi e grafici'!Q$4,'Lista Mortalità uomini'!$C$1:$AH$1,'Lista Mortalità uomini'!$C12:$AH12)</f>
        <v>0</v>
      </c>
      <c r="Q13" s="22">
        <f>LOOKUP('Ipotesi e grafici'!R$4,'Lista Mortalità uomini'!$C$1:$AH$1,'Lista Mortalità uomini'!$C12:$AH12)</f>
        <v>0</v>
      </c>
      <c r="R13" s="22">
        <f>LOOKUP('Ipotesi e grafici'!S$4,'Lista Mortalità uomini'!$C$1:$AH$1,'Lista Mortalità uomini'!$C12:$AH12)</f>
        <v>0</v>
      </c>
    </row>
    <row r="14" spans="1:18" x14ac:dyDescent="0.3">
      <c r="A14" s="4" t="s">
        <v>10</v>
      </c>
      <c r="B14" s="4" t="s">
        <v>11</v>
      </c>
      <c r="C14" s="22">
        <f>LOOKUP('Ipotesi e grafici'!D$4,'Lista Mortalità uomini'!$C$1:$AH$1,'Lista Mortalità uomini'!$C13:$AH13)</f>
        <v>0</v>
      </c>
      <c r="D14" s="22">
        <f>LOOKUP('Ipotesi e grafici'!E$4,'Lista Mortalità uomini'!$C$1:$AH$1,'Lista Mortalità uomini'!$C13:$AH13)</f>
        <v>0</v>
      </c>
      <c r="E14" s="22">
        <f>LOOKUP('Ipotesi e grafici'!F$4,'Lista Mortalità uomini'!$C$1:$AH$1,'Lista Mortalità uomini'!$C13:$AH13)</f>
        <v>0</v>
      </c>
      <c r="F14" s="22">
        <f>LOOKUP('Ipotesi e grafici'!G$4,'Lista Mortalità uomini'!$C$1:$AH$1,'Lista Mortalità uomini'!$C13:$AH13)</f>
        <v>0</v>
      </c>
      <c r="G14" s="22">
        <f>LOOKUP('Ipotesi e grafici'!H$4,'Lista Mortalità uomini'!$C$1:$AH$1,'Lista Mortalità uomini'!$C13:$AH13)</f>
        <v>0</v>
      </c>
      <c r="H14" s="22">
        <f>LOOKUP('Ipotesi e grafici'!I$4,'Lista Mortalità uomini'!$C$1:$AH$1,'Lista Mortalità uomini'!$C13:$AH13)</f>
        <v>0</v>
      </c>
      <c r="I14" s="22">
        <f>LOOKUP('Ipotesi e grafici'!J$4,'Lista Mortalità uomini'!$C$1:$AH$1,'Lista Mortalità uomini'!$C13:$AH13)</f>
        <v>0</v>
      </c>
      <c r="J14" s="22">
        <f>LOOKUP('Ipotesi e grafici'!K$4,'Lista Mortalità uomini'!$C$1:$AH$1,'Lista Mortalità uomini'!$C13:$AH13)</f>
        <v>0</v>
      </c>
      <c r="K14" s="22">
        <f>LOOKUP('Ipotesi e grafici'!L$4,'Lista Mortalità uomini'!$C$1:$AH$1,'Lista Mortalità uomini'!$C13:$AH13)</f>
        <v>0</v>
      </c>
      <c r="L14" s="22">
        <f>LOOKUP('Ipotesi e grafici'!M$4,'Lista Mortalità uomini'!$C$1:$AH$1,'Lista Mortalità uomini'!$C13:$AH13)</f>
        <v>0</v>
      </c>
      <c r="M14" s="22">
        <f>LOOKUP('Ipotesi e grafici'!N$4,'Lista Mortalità uomini'!$C$1:$AH$1,'Lista Mortalità uomini'!$C13:$AH13)</f>
        <v>0</v>
      </c>
      <c r="N14" s="22">
        <f>LOOKUP('Ipotesi e grafici'!O$4,'Lista Mortalità uomini'!$C$1:$AH$1,'Lista Mortalità uomini'!$C13:$AH13)</f>
        <v>0</v>
      </c>
      <c r="O14" s="22">
        <f>LOOKUP('Ipotesi e grafici'!P$4,'Lista Mortalità uomini'!$C$1:$AH$1,'Lista Mortalità uomini'!$C13:$AH13)</f>
        <v>0</v>
      </c>
      <c r="P14" s="22">
        <f>LOOKUP('Ipotesi e grafici'!Q$4,'Lista Mortalità uomini'!$C$1:$AH$1,'Lista Mortalità uomini'!$C13:$AH13)</f>
        <v>0</v>
      </c>
      <c r="Q14" s="22">
        <f>LOOKUP('Ipotesi e grafici'!R$4,'Lista Mortalità uomini'!$C$1:$AH$1,'Lista Mortalità uomini'!$C13:$AH13)</f>
        <v>0</v>
      </c>
      <c r="R14" s="22">
        <f>LOOKUP('Ipotesi e grafici'!S$4,'Lista Mortalità uomini'!$C$1:$AH$1,'Lista Mortalità uomini'!$C13:$AH13)</f>
        <v>0</v>
      </c>
    </row>
    <row r="15" spans="1:18" x14ac:dyDescent="0.3">
      <c r="A15" s="4" t="s">
        <v>11</v>
      </c>
      <c r="B15" s="4" t="s">
        <v>12</v>
      </c>
      <c r="C15" s="22">
        <f>LOOKUP('Ipotesi e grafici'!D$4,'Lista Mortalità uomini'!$C$1:$AH$1,'Lista Mortalità uomini'!$C14:$AH14)</f>
        <v>0</v>
      </c>
      <c r="D15" s="22">
        <f>LOOKUP('Ipotesi e grafici'!E$4,'Lista Mortalità uomini'!$C$1:$AH$1,'Lista Mortalità uomini'!$C14:$AH14)</f>
        <v>0</v>
      </c>
      <c r="E15" s="22">
        <f>LOOKUP('Ipotesi e grafici'!F$4,'Lista Mortalità uomini'!$C$1:$AH$1,'Lista Mortalità uomini'!$C14:$AH14)</f>
        <v>0</v>
      </c>
      <c r="F15" s="22">
        <f>LOOKUP('Ipotesi e grafici'!G$4,'Lista Mortalità uomini'!$C$1:$AH$1,'Lista Mortalità uomini'!$C14:$AH14)</f>
        <v>0</v>
      </c>
      <c r="G15" s="22">
        <f>LOOKUP('Ipotesi e grafici'!H$4,'Lista Mortalità uomini'!$C$1:$AH$1,'Lista Mortalità uomini'!$C14:$AH14)</f>
        <v>0</v>
      </c>
      <c r="H15" s="22">
        <f>LOOKUP('Ipotesi e grafici'!I$4,'Lista Mortalità uomini'!$C$1:$AH$1,'Lista Mortalità uomini'!$C14:$AH14)</f>
        <v>0</v>
      </c>
      <c r="I15" s="22">
        <f>LOOKUP('Ipotesi e grafici'!J$4,'Lista Mortalità uomini'!$C$1:$AH$1,'Lista Mortalità uomini'!$C14:$AH14)</f>
        <v>0</v>
      </c>
      <c r="J15" s="22">
        <f>LOOKUP('Ipotesi e grafici'!K$4,'Lista Mortalità uomini'!$C$1:$AH$1,'Lista Mortalità uomini'!$C14:$AH14)</f>
        <v>0</v>
      </c>
      <c r="K15" s="22">
        <f>LOOKUP('Ipotesi e grafici'!L$4,'Lista Mortalità uomini'!$C$1:$AH$1,'Lista Mortalità uomini'!$C14:$AH14)</f>
        <v>0</v>
      </c>
      <c r="L15" s="22">
        <f>LOOKUP('Ipotesi e grafici'!M$4,'Lista Mortalità uomini'!$C$1:$AH$1,'Lista Mortalità uomini'!$C14:$AH14)</f>
        <v>0</v>
      </c>
      <c r="M15" s="22">
        <f>LOOKUP('Ipotesi e grafici'!N$4,'Lista Mortalità uomini'!$C$1:$AH$1,'Lista Mortalità uomini'!$C14:$AH14)</f>
        <v>0</v>
      </c>
      <c r="N15" s="22">
        <f>LOOKUP('Ipotesi e grafici'!O$4,'Lista Mortalità uomini'!$C$1:$AH$1,'Lista Mortalità uomini'!$C14:$AH14)</f>
        <v>0</v>
      </c>
      <c r="O15" s="22">
        <f>LOOKUP('Ipotesi e grafici'!P$4,'Lista Mortalità uomini'!$C$1:$AH$1,'Lista Mortalità uomini'!$C14:$AH14)</f>
        <v>0</v>
      </c>
      <c r="P15" s="22">
        <f>LOOKUP('Ipotesi e grafici'!Q$4,'Lista Mortalità uomini'!$C$1:$AH$1,'Lista Mortalità uomini'!$C14:$AH14)</f>
        <v>0</v>
      </c>
      <c r="Q15" s="22">
        <f>LOOKUP('Ipotesi e grafici'!R$4,'Lista Mortalità uomini'!$C$1:$AH$1,'Lista Mortalità uomini'!$C14:$AH14)</f>
        <v>0</v>
      </c>
      <c r="R15" s="22">
        <f>LOOKUP('Ipotesi e grafici'!S$4,'Lista Mortalità uomini'!$C$1:$AH$1,'Lista Mortalità uomini'!$C14:$AH14)</f>
        <v>0</v>
      </c>
    </row>
    <row r="16" spans="1:18" x14ac:dyDescent="0.3">
      <c r="A16" s="4" t="s">
        <v>12</v>
      </c>
      <c r="B16" s="4" t="s">
        <v>13</v>
      </c>
      <c r="C16" s="22">
        <f>LOOKUP('Ipotesi e grafici'!D$4,'Lista Mortalità uomini'!$C$1:$AH$1,'Lista Mortalità uomini'!$C15:$AH15)</f>
        <v>0</v>
      </c>
      <c r="D16" s="22">
        <f>LOOKUP('Ipotesi e grafici'!E$4,'Lista Mortalità uomini'!$C$1:$AH$1,'Lista Mortalità uomini'!$C15:$AH15)</f>
        <v>0</v>
      </c>
      <c r="E16" s="22">
        <f>LOOKUP('Ipotesi e grafici'!F$4,'Lista Mortalità uomini'!$C$1:$AH$1,'Lista Mortalità uomini'!$C15:$AH15)</f>
        <v>0</v>
      </c>
      <c r="F16" s="22">
        <f>LOOKUP('Ipotesi e grafici'!G$4,'Lista Mortalità uomini'!$C$1:$AH$1,'Lista Mortalità uomini'!$C15:$AH15)</f>
        <v>0</v>
      </c>
      <c r="G16" s="22">
        <f>LOOKUP('Ipotesi e grafici'!H$4,'Lista Mortalità uomini'!$C$1:$AH$1,'Lista Mortalità uomini'!$C15:$AH15)</f>
        <v>0</v>
      </c>
      <c r="H16" s="22">
        <f>LOOKUP('Ipotesi e grafici'!I$4,'Lista Mortalità uomini'!$C$1:$AH$1,'Lista Mortalità uomini'!$C15:$AH15)</f>
        <v>0</v>
      </c>
      <c r="I16" s="22">
        <f>LOOKUP('Ipotesi e grafici'!J$4,'Lista Mortalità uomini'!$C$1:$AH$1,'Lista Mortalità uomini'!$C15:$AH15)</f>
        <v>0</v>
      </c>
      <c r="J16" s="22">
        <f>LOOKUP('Ipotesi e grafici'!K$4,'Lista Mortalità uomini'!$C$1:$AH$1,'Lista Mortalità uomini'!$C15:$AH15)</f>
        <v>0</v>
      </c>
      <c r="K16" s="22">
        <f>LOOKUP('Ipotesi e grafici'!L$4,'Lista Mortalità uomini'!$C$1:$AH$1,'Lista Mortalità uomini'!$C15:$AH15)</f>
        <v>0</v>
      </c>
      <c r="L16" s="22">
        <f>LOOKUP('Ipotesi e grafici'!M$4,'Lista Mortalità uomini'!$C$1:$AH$1,'Lista Mortalità uomini'!$C15:$AH15)</f>
        <v>0</v>
      </c>
      <c r="M16" s="22">
        <f>LOOKUP('Ipotesi e grafici'!N$4,'Lista Mortalità uomini'!$C$1:$AH$1,'Lista Mortalità uomini'!$C15:$AH15)</f>
        <v>0</v>
      </c>
      <c r="N16" s="22">
        <f>LOOKUP('Ipotesi e grafici'!O$4,'Lista Mortalità uomini'!$C$1:$AH$1,'Lista Mortalità uomini'!$C15:$AH15)</f>
        <v>0</v>
      </c>
      <c r="O16" s="22">
        <f>LOOKUP('Ipotesi e grafici'!P$4,'Lista Mortalità uomini'!$C$1:$AH$1,'Lista Mortalità uomini'!$C15:$AH15)</f>
        <v>0</v>
      </c>
      <c r="P16" s="22">
        <f>LOOKUP('Ipotesi e grafici'!Q$4,'Lista Mortalità uomini'!$C$1:$AH$1,'Lista Mortalità uomini'!$C15:$AH15)</f>
        <v>0</v>
      </c>
      <c r="Q16" s="22">
        <f>LOOKUP('Ipotesi e grafici'!R$4,'Lista Mortalità uomini'!$C$1:$AH$1,'Lista Mortalità uomini'!$C15:$AH15)</f>
        <v>0</v>
      </c>
      <c r="R16" s="22">
        <f>LOOKUP('Ipotesi e grafici'!S$4,'Lista Mortalità uomini'!$C$1:$AH$1,'Lista Mortalità uomini'!$C15:$AH15)</f>
        <v>0</v>
      </c>
    </row>
    <row r="17" spans="1:18" x14ac:dyDescent="0.3">
      <c r="A17" s="4" t="s">
        <v>13</v>
      </c>
      <c r="B17" s="4" t="s">
        <v>14</v>
      </c>
      <c r="C17" s="22">
        <f>LOOKUP('Ipotesi e grafici'!D$4,'Lista Mortalità uomini'!$C$1:$AH$1,'Lista Mortalità uomini'!$C16:$AH16)</f>
        <v>0</v>
      </c>
      <c r="D17" s="22">
        <f>LOOKUP('Ipotesi e grafici'!E$4,'Lista Mortalità uomini'!$C$1:$AH$1,'Lista Mortalità uomini'!$C16:$AH16)</f>
        <v>0</v>
      </c>
      <c r="E17" s="22">
        <f>LOOKUP('Ipotesi e grafici'!F$4,'Lista Mortalità uomini'!$C$1:$AH$1,'Lista Mortalità uomini'!$C16:$AH16)</f>
        <v>0</v>
      </c>
      <c r="F17" s="22">
        <f>LOOKUP('Ipotesi e grafici'!G$4,'Lista Mortalità uomini'!$C$1:$AH$1,'Lista Mortalità uomini'!$C16:$AH16)</f>
        <v>0</v>
      </c>
      <c r="G17" s="22">
        <f>LOOKUP('Ipotesi e grafici'!H$4,'Lista Mortalità uomini'!$C$1:$AH$1,'Lista Mortalità uomini'!$C16:$AH16)</f>
        <v>0</v>
      </c>
      <c r="H17" s="22">
        <f>LOOKUP('Ipotesi e grafici'!I$4,'Lista Mortalità uomini'!$C$1:$AH$1,'Lista Mortalità uomini'!$C16:$AH16)</f>
        <v>0</v>
      </c>
      <c r="I17" s="22">
        <f>LOOKUP('Ipotesi e grafici'!J$4,'Lista Mortalità uomini'!$C$1:$AH$1,'Lista Mortalità uomini'!$C16:$AH16)</f>
        <v>0</v>
      </c>
      <c r="J17" s="22">
        <f>LOOKUP('Ipotesi e grafici'!K$4,'Lista Mortalità uomini'!$C$1:$AH$1,'Lista Mortalità uomini'!$C16:$AH16)</f>
        <v>0</v>
      </c>
      <c r="K17" s="22">
        <f>LOOKUP('Ipotesi e grafici'!L$4,'Lista Mortalità uomini'!$C$1:$AH$1,'Lista Mortalità uomini'!$C16:$AH16)</f>
        <v>0</v>
      </c>
      <c r="L17" s="22">
        <f>LOOKUP('Ipotesi e grafici'!M$4,'Lista Mortalità uomini'!$C$1:$AH$1,'Lista Mortalità uomini'!$C16:$AH16)</f>
        <v>0</v>
      </c>
      <c r="M17" s="22">
        <f>LOOKUP('Ipotesi e grafici'!N$4,'Lista Mortalità uomini'!$C$1:$AH$1,'Lista Mortalità uomini'!$C16:$AH16)</f>
        <v>0</v>
      </c>
      <c r="N17" s="22">
        <f>LOOKUP('Ipotesi e grafici'!O$4,'Lista Mortalità uomini'!$C$1:$AH$1,'Lista Mortalità uomini'!$C16:$AH16)</f>
        <v>0</v>
      </c>
      <c r="O17" s="22">
        <f>LOOKUP('Ipotesi e grafici'!P$4,'Lista Mortalità uomini'!$C$1:$AH$1,'Lista Mortalità uomini'!$C16:$AH16)</f>
        <v>0</v>
      </c>
      <c r="P17" s="22">
        <f>LOOKUP('Ipotesi e grafici'!Q$4,'Lista Mortalità uomini'!$C$1:$AH$1,'Lista Mortalità uomini'!$C16:$AH16)</f>
        <v>0</v>
      </c>
      <c r="Q17" s="22">
        <f>LOOKUP('Ipotesi e grafici'!R$4,'Lista Mortalità uomini'!$C$1:$AH$1,'Lista Mortalità uomini'!$C16:$AH16)</f>
        <v>0</v>
      </c>
      <c r="R17" s="22">
        <f>LOOKUP('Ipotesi e grafici'!S$4,'Lista Mortalità uomini'!$C$1:$AH$1,'Lista Mortalità uomini'!$C16:$AH16)</f>
        <v>0</v>
      </c>
    </row>
    <row r="18" spans="1:18" x14ac:dyDescent="0.3">
      <c r="A18" s="4" t="s">
        <v>14</v>
      </c>
      <c r="B18" s="4" t="s">
        <v>15</v>
      </c>
      <c r="C18" s="22">
        <f>LOOKUP('Ipotesi e grafici'!D$4,'Lista Mortalità uomini'!$C$1:$AH$1,'Lista Mortalità uomini'!$C17:$AH17)</f>
        <v>0</v>
      </c>
      <c r="D18" s="22">
        <f>LOOKUP('Ipotesi e grafici'!E$4,'Lista Mortalità uomini'!$C$1:$AH$1,'Lista Mortalità uomini'!$C17:$AH17)</f>
        <v>0</v>
      </c>
      <c r="E18" s="22">
        <f>LOOKUP('Ipotesi e grafici'!F$4,'Lista Mortalità uomini'!$C$1:$AH$1,'Lista Mortalità uomini'!$C17:$AH17)</f>
        <v>0</v>
      </c>
      <c r="F18" s="22">
        <f>LOOKUP('Ipotesi e grafici'!G$4,'Lista Mortalità uomini'!$C$1:$AH$1,'Lista Mortalità uomini'!$C17:$AH17)</f>
        <v>0</v>
      </c>
      <c r="G18" s="22">
        <f>LOOKUP('Ipotesi e grafici'!H$4,'Lista Mortalità uomini'!$C$1:$AH$1,'Lista Mortalità uomini'!$C17:$AH17)</f>
        <v>0</v>
      </c>
      <c r="H18" s="22">
        <f>LOOKUP('Ipotesi e grafici'!I$4,'Lista Mortalità uomini'!$C$1:$AH$1,'Lista Mortalità uomini'!$C17:$AH17)</f>
        <v>0</v>
      </c>
      <c r="I18" s="22">
        <f>LOOKUP('Ipotesi e grafici'!J$4,'Lista Mortalità uomini'!$C$1:$AH$1,'Lista Mortalità uomini'!$C17:$AH17)</f>
        <v>0</v>
      </c>
      <c r="J18" s="22">
        <f>LOOKUP('Ipotesi e grafici'!K$4,'Lista Mortalità uomini'!$C$1:$AH$1,'Lista Mortalità uomini'!$C17:$AH17)</f>
        <v>0</v>
      </c>
      <c r="K18" s="22">
        <f>LOOKUP('Ipotesi e grafici'!L$4,'Lista Mortalità uomini'!$C$1:$AH$1,'Lista Mortalità uomini'!$C17:$AH17)</f>
        <v>0</v>
      </c>
      <c r="L18" s="22">
        <f>LOOKUP('Ipotesi e grafici'!M$4,'Lista Mortalità uomini'!$C$1:$AH$1,'Lista Mortalità uomini'!$C17:$AH17)</f>
        <v>0</v>
      </c>
      <c r="M18" s="22">
        <f>LOOKUP('Ipotesi e grafici'!N$4,'Lista Mortalità uomini'!$C$1:$AH$1,'Lista Mortalità uomini'!$C17:$AH17)</f>
        <v>0</v>
      </c>
      <c r="N18" s="22">
        <f>LOOKUP('Ipotesi e grafici'!O$4,'Lista Mortalità uomini'!$C$1:$AH$1,'Lista Mortalità uomini'!$C17:$AH17)</f>
        <v>0</v>
      </c>
      <c r="O18" s="22">
        <f>LOOKUP('Ipotesi e grafici'!P$4,'Lista Mortalità uomini'!$C$1:$AH$1,'Lista Mortalità uomini'!$C17:$AH17)</f>
        <v>0</v>
      </c>
      <c r="P18" s="22">
        <f>LOOKUP('Ipotesi e grafici'!Q$4,'Lista Mortalità uomini'!$C$1:$AH$1,'Lista Mortalità uomini'!$C17:$AH17)</f>
        <v>0</v>
      </c>
      <c r="Q18" s="22">
        <f>LOOKUP('Ipotesi e grafici'!R$4,'Lista Mortalità uomini'!$C$1:$AH$1,'Lista Mortalità uomini'!$C17:$AH17)</f>
        <v>0</v>
      </c>
      <c r="R18" s="22">
        <f>LOOKUP('Ipotesi e grafici'!S$4,'Lista Mortalità uomini'!$C$1:$AH$1,'Lista Mortalità uomini'!$C17:$AH17)</f>
        <v>0</v>
      </c>
    </row>
    <row r="19" spans="1:18" x14ac:dyDescent="0.3">
      <c r="A19" s="4" t="s">
        <v>15</v>
      </c>
      <c r="B19" s="4" t="s">
        <v>16</v>
      </c>
      <c r="C19" s="22">
        <f>LOOKUP('Ipotesi e grafici'!D$4,'Lista Mortalità uomini'!$C$1:$AH$1,'Lista Mortalità uomini'!$C18:$AH18)</f>
        <v>0</v>
      </c>
      <c r="D19" s="22">
        <f>LOOKUP('Ipotesi e grafici'!E$4,'Lista Mortalità uomini'!$C$1:$AH$1,'Lista Mortalità uomini'!$C18:$AH18)</f>
        <v>0</v>
      </c>
      <c r="E19" s="22">
        <f>LOOKUP('Ipotesi e grafici'!F$4,'Lista Mortalità uomini'!$C$1:$AH$1,'Lista Mortalità uomini'!$C18:$AH18)</f>
        <v>0</v>
      </c>
      <c r="F19" s="22">
        <f>LOOKUP('Ipotesi e grafici'!G$4,'Lista Mortalità uomini'!$C$1:$AH$1,'Lista Mortalità uomini'!$C18:$AH18)</f>
        <v>0</v>
      </c>
      <c r="G19" s="22">
        <f>LOOKUP('Ipotesi e grafici'!H$4,'Lista Mortalità uomini'!$C$1:$AH$1,'Lista Mortalità uomini'!$C18:$AH18)</f>
        <v>0</v>
      </c>
      <c r="H19" s="22">
        <f>LOOKUP('Ipotesi e grafici'!I$4,'Lista Mortalità uomini'!$C$1:$AH$1,'Lista Mortalità uomini'!$C18:$AH18)</f>
        <v>0</v>
      </c>
      <c r="I19" s="22">
        <f>LOOKUP('Ipotesi e grafici'!J$4,'Lista Mortalità uomini'!$C$1:$AH$1,'Lista Mortalità uomini'!$C18:$AH18)</f>
        <v>0</v>
      </c>
      <c r="J19" s="22">
        <f>LOOKUP('Ipotesi e grafici'!K$4,'Lista Mortalità uomini'!$C$1:$AH$1,'Lista Mortalità uomini'!$C18:$AH18)</f>
        <v>0</v>
      </c>
      <c r="K19" s="22">
        <f>LOOKUP('Ipotesi e grafici'!L$4,'Lista Mortalità uomini'!$C$1:$AH$1,'Lista Mortalità uomini'!$C18:$AH18)</f>
        <v>0</v>
      </c>
      <c r="L19" s="22">
        <f>LOOKUP('Ipotesi e grafici'!M$4,'Lista Mortalità uomini'!$C$1:$AH$1,'Lista Mortalità uomini'!$C18:$AH18)</f>
        <v>0</v>
      </c>
      <c r="M19" s="22">
        <f>LOOKUP('Ipotesi e grafici'!N$4,'Lista Mortalità uomini'!$C$1:$AH$1,'Lista Mortalità uomini'!$C18:$AH18)</f>
        <v>0</v>
      </c>
      <c r="N19" s="22">
        <f>LOOKUP('Ipotesi e grafici'!O$4,'Lista Mortalità uomini'!$C$1:$AH$1,'Lista Mortalità uomini'!$C18:$AH18)</f>
        <v>0</v>
      </c>
      <c r="O19" s="22">
        <f>LOOKUP('Ipotesi e grafici'!P$4,'Lista Mortalità uomini'!$C$1:$AH$1,'Lista Mortalità uomini'!$C18:$AH18)</f>
        <v>0</v>
      </c>
      <c r="P19" s="22">
        <f>LOOKUP('Ipotesi e grafici'!Q$4,'Lista Mortalità uomini'!$C$1:$AH$1,'Lista Mortalità uomini'!$C18:$AH18)</f>
        <v>0</v>
      </c>
      <c r="Q19" s="22">
        <f>LOOKUP('Ipotesi e grafici'!R$4,'Lista Mortalità uomini'!$C$1:$AH$1,'Lista Mortalità uomini'!$C18:$AH18)</f>
        <v>0</v>
      </c>
      <c r="R19" s="22">
        <f>LOOKUP('Ipotesi e grafici'!S$4,'Lista Mortalità uomini'!$C$1:$AH$1,'Lista Mortalità uomini'!$C18:$AH18)</f>
        <v>0</v>
      </c>
    </row>
    <row r="20" spans="1:18" x14ac:dyDescent="0.3">
      <c r="A20" s="4" t="s">
        <v>16</v>
      </c>
      <c r="B20" s="4" t="s">
        <v>17</v>
      </c>
      <c r="C20" s="22">
        <f>LOOKUP('Ipotesi e grafici'!D$4,'Lista Mortalità uomini'!$C$1:$AH$1,'Lista Mortalità uomini'!$C19:$AH19)</f>
        <v>0</v>
      </c>
      <c r="D20" s="22">
        <f>LOOKUP('Ipotesi e grafici'!E$4,'Lista Mortalità uomini'!$C$1:$AH$1,'Lista Mortalità uomini'!$C19:$AH19)</f>
        <v>0</v>
      </c>
      <c r="E20" s="22">
        <f>LOOKUP('Ipotesi e grafici'!F$4,'Lista Mortalità uomini'!$C$1:$AH$1,'Lista Mortalità uomini'!$C19:$AH19)</f>
        <v>0</v>
      </c>
      <c r="F20" s="22">
        <f>LOOKUP('Ipotesi e grafici'!G$4,'Lista Mortalità uomini'!$C$1:$AH$1,'Lista Mortalità uomini'!$C19:$AH19)</f>
        <v>0</v>
      </c>
      <c r="G20" s="22">
        <f>LOOKUP('Ipotesi e grafici'!H$4,'Lista Mortalità uomini'!$C$1:$AH$1,'Lista Mortalità uomini'!$C19:$AH19)</f>
        <v>0</v>
      </c>
      <c r="H20" s="22">
        <f>LOOKUP('Ipotesi e grafici'!I$4,'Lista Mortalità uomini'!$C$1:$AH$1,'Lista Mortalità uomini'!$C19:$AH19)</f>
        <v>0</v>
      </c>
      <c r="I20" s="22">
        <f>LOOKUP('Ipotesi e grafici'!J$4,'Lista Mortalità uomini'!$C$1:$AH$1,'Lista Mortalità uomini'!$C19:$AH19)</f>
        <v>0</v>
      </c>
      <c r="J20" s="22">
        <f>LOOKUP('Ipotesi e grafici'!K$4,'Lista Mortalità uomini'!$C$1:$AH$1,'Lista Mortalità uomini'!$C19:$AH19)</f>
        <v>0</v>
      </c>
      <c r="K20" s="22">
        <f>LOOKUP('Ipotesi e grafici'!L$4,'Lista Mortalità uomini'!$C$1:$AH$1,'Lista Mortalità uomini'!$C19:$AH19)</f>
        <v>0</v>
      </c>
      <c r="L20" s="22">
        <f>LOOKUP('Ipotesi e grafici'!M$4,'Lista Mortalità uomini'!$C$1:$AH$1,'Lista Mortalità uomini'!$C19:$AH19)</f>
        <v>0</v>
      </c>
      <c r="M20" s="22">
        <f>LOOKUP('Ipotesi e grafici'!N$4,'Lista Mortalità uomini'!$C$1:$AH$1,'Lista Mortalità uomini'!$C19:$AH19)</f>
        <v>0</v>
      </c>
      <c r="N20" s="22">
        <f>LOOKUP('Ipotesi e grafici'!O$4,'Lista Mortalità uomini'!$C$1:$AH$1,'Lista Mortalità uomini'!$C19:$AH19)</f>
        <v>0</v>
      </c>
      <c r="O20" s="22">
        <f>LOOKUP('Ipotesi e grafici'!P$4,'Lista Mortalità uomini'!$C$1:$AH$1,'Lista Mortalità uomini'!$C19:$AH19)</f>
        <v>0</v>
      </c>
      <c r="P20" s="22">
        <f>LOOKUP('Ipotesi e grafici'!Q$4,'Lista Mortalità uomini'!$C$1:$AH$1,'Lista Mortalità uomini'!$C19:$AH19)</f>
        <v>0</v>
      </c>
      <c r="Q20" s="22">
        <f>LOOKUP('Ipotesi e grafici'!R$4,'Lista Mortalità uomini'!$C$1:$AH$1,'Lista Mortalità uomini'!$C19:$AH19)</f>
        <v>0</v>
      </c>
      <c r="R20" s="22">
        <f>LOOKUP('Ipotesi e grafici'!S$4,'Lista Mortalità uomini'!$C$1:$AH$1,'Lista Mortalità uomini'!$C19:$AH19)</f>
        <v>0</v>
      </c>
    </row>
    <row r="21" spans="1:18" x14ac:dyDescent="0.3">
      <c r="A21" s="4" t="s">
        <v>17</v>
      </c>
      <c r="B21" s="4" t="s">
        <v>18</v>
      </c>
      <c r="C21" s="22">
        <f>LOOKUP('Ipotesi e grafici'!D$4,'Lista Mortalità uomini'!$C$1:$AH$1,'Lista Mortalità uomini'!$C20:$AH20)</f>
        <v>0</v>
      </c>
      <c r="D21" s="22">
        <f>LOOKUP('Ipotesi e grafici'!E$4,'Lista Mortalità uomini'!$C$1:$AH$1,'Lista Mortalità uomini'!$C20:$AH20)</f>
        <v>0</v>
      </c>
      <c r="E21" s="22">
        <f>LOOKUP('Ipotesi e grafici'!F$4,'Lista Mortalità uomini'!$C$1:$AH$1,'Lista Mortalità uomini'!$C20:$AH20)</f>
        <v>0</v>
      </c>
      <c r="F21" s="22">
        <f>LOOKUP('Ipotesi e grafici'!G$4,'Lista Mortalità uomini'!$C$1:$AH$1,'Lista Mortalità uomini'!$C20:$AH20)</f>
        <v>0</v>
      </c>
      <c r="G21" s="22">
        <f>LOOKUP('Ipotesi e grafici'!H$4,'Lista Mortalità uomini'!$C$1:$AH$1,'Lista Mortalità uomini'!$C20:$AH20)</f>
        <v>0</v>
      </c>
      <c r="H21" s="22">
        <f>LOOKUP('Ipotesi e grafici'!I$4,'Lista Mortalità uomini'!$C$1:$AH$1,'Lista Mortalità uomini'!$C20:$AH20)</f>
        <v>0</v>
      </c>
      <c r="I21" s="22">
        <f>LOOKUP('Ipotesi e grafici'!J$4,'Lista Mortalità uomini'!$C$1:$AH$1,'Lista Mortalità uomini'!$C20:$AH20)</f>
        <v>0</v>
      </c>
      <c r="J21" s="22">
        <f>LOOKUP('Ipotesi e grafici'!K$4,'Lista Mortalità uomini'!$C$1:$AH$1,'Lista Mortalità uomini'!$C20:$AH20)</f>
        <v>0</v>
      </c>
      <c r="K21" s="22">
        <f>LOOKUP('Ipotesi e grafici'!L$4,'Lista Mortalità uomini'!$C$1:$AH$1,'Lista Mortalità uomini'!$C20:$AH20)</f>
        <v>0</v>
      </c>
      <c r="L21" s="22">
        <f>LOOKUP('Ipotesi e grafici'!M$4,'Lista Mortalità uomini'!$C$1:$AH$1,'Lista Mortalità uomini'!$C20:$AH20)</f>
        <v>0</v>
      </c>
      <c r="M21" s="22">
        <f>LOOKUP('Ipotesi e grafici'!N$4,'Lista Mortalità uomini'!$C$1:$AH$1,'Lista Mortalità uomini'!$C20:$AH20)</f>
        <v>0</v>
      </c>
      <c r="N21" s="22">
        <f>LOOKUP('Ipotesi e grafici'!O$4,'Lista Mortalità uomini'!$C$1:$AH$1,'Lista Mortalità uomini'!$C20:$AH20)</f>
        <v>0</v>
      </c>
      <c r="O21" s="22">
        <f>LOOKUP('Ipotesi e grafici'!P$4,'Lista Mortalità uomini'!$C$1:$AH$1,'Lista Mortalità uomini'!$C20:$AH20)</f>
        <v>0</v>
      </c>
      <c r="P21" s="22">
        <f>LOOKUP('Ipotesi e grafici'!Q$4,'Lista Mortalità uomini'!$C$1:$AH$1,'Lista Mortalità uomini'!$C20:$AH20)</f>
        <v>0</v>
      </c>
      <c r="Q21" s="22">
        <f>LOOKUP('Ipotesi e grafici'!R$4,'Lista Mortalità uomini'!$C$1:$AH$1,'Lista Mortalità uomini'!$C20:$AH20)</f>
        <v>0</v>
      </c>
      <c r="R21" s="22">
        <f>LOOKUP('Ipotesi e grafici'!S$4,'Lista Mortalità uomini'!$C$1:$AH$1,'Lista Mortalità uomini'!$C20:$AH20)</f>
        <v>0</v>
      </c>
    </row>
    <row r="22" spans="1:18" x14ac:dyDescent="0.3">
      <c r="A22" s="4" t="s">
        <v>18</v>
      </c>
      <c r="B22" s="4" t="s">
        <v>19</v>
      </c>
      <c r="C22" s="22">
        <f>LOOKUP('Ipotesi e grafici'!D$4,'Lista Mortalità uomini'!$C$1:$AH$1,'Lista Mortalità uomini'!$C21:$AH21)</f>
        <v>0</v>
      </c>
      <c r="D22" s="22">
        <f>LOOKUP('Ipotesi e grafici'!E$4,'Lista Mortalità uomini'!$C$1:$AH$1,'Lista Mortalità uomini'!$C21:$AH21)</f>
        <v>0</v>
      </c>
      <c r="E22" s="22">
        <f>LOOKUP('Ipotesi e grafici'!F$4,'Lista Mortalità uomini'!$C$1:$AH$1,'Lista Mortalità uomini'!$C21:$AH21)</f>
        <v>0</v>
      </c>
      <c r="F22" s="22">
        <f>LOOKUP('Ipotesi e grafici'!G$4,'Lista Mortalità uomini'!$C$1:$AH$1,'Lista Mortalità uomini'!$C21:$AH21)</f>
        <v>0</v>
      </c>
      <c r="G22" s="22">
        <f>LOOKUP('Ipotesi e grafici'!H$4,'Lista Mortalità uomini'!$C$1:$AH$1,'Lista Mortalità uomini'!$C21:$AH21)</f>
        <v>0</v>
      </c>
      <c r="H22" s="22">
        <f>LOOKUP('Ipotesi e grafici'!I$4,'Lista Mortalità uomini'!$C$1:$AH$1,'Lista Mortalità uomini'!$C21:$AH21)</f>
        <v>0</v>
      </c>
      <c r="I22" s="22">
        <f>LOOKUP('Ipotesi e grafici'!J$4,'Lista Mortalità uomini'!$C$1:$AH$1,'Lista Mortalità uomini'!$C21:$AH21)</f>
        <v>0</v>
      </c>
      <c r="J22" s="22">
        <f>LOOKUP('Ipotesi e grafici'!K$4,'Lista Mortalità uomini'!$C$1:$AH$1,'Lista Mortalità uomini'!$C21:$AH21)</f>
        <v>0</v>
      </c>
      <c r="K22" s="22">
        <f>LOOKUP('Ipotesi e grafici'!L$4,'Lista Mortalità uomini'!$C$1:$AH$1,'Lista Mortalità uomini'!$C21:$AH21)</f>
        <v>0</v>
      </c>
      <c r="L22" s="22">
        <f>LOOKUP('Ipotesi e grafici'!M$4,'Lista Mortalità uomini'!$C$1:$AH$1,'Lista Mortalità uomini'!$C21:$AH21)</f>
        <v>0</v>
      </c>
      <c r="M22" s="22">
        <f>LOOKUP('Ipotesi e grafici'!N$4,'Lista Mortalità uomini'!$C$1:$AH$1,'Lista Mortalità uomini'!$C21:$AH21)</f>
        <v>0</v>
      </c>
      <c r="N22" s="22">
        <f>LOOKUP('Ipotesi e grafici'!O$4,'Lista Mortalità uomini'!$C$1:$AH$1,'Lista Mortalità uomini'!$C21:$AH21)</f>
        <v>0</v>
      </c>
      <c r="O22" s="22">
        <f>LOOKUP('Ipotesi e grafici'!P$4,'Lista Mortalità uomini'!$C$1:$AH$1,'Lista Mortalità uomini'!$C21:$AH21)</f>
        <v>0</v>
      </c>
      <c r="P22" s="22">
        <f>LOOKUP('Ipotesi e grafici'!Q$4,'Lista Mortalità uomini'!$C$1:$AH$1,'Lista Mortalità uomini'!$C21:$AH21)</f>
        <v>0</v>
      </c>
      <c r="Q22" s="22">
        <f>LOOKUP('Ipotesi e grafici'!R$4,'Lista Mortalità uomini'!$C$1:$AH$1,'Lista Mortalità uomini'!$C21:$AH21)</f>
        <v>0</v>
      </c>
      <c r="R22" s="22">
        <f>LOOKUP('Ipotesi e grafici'!S$4,'Lista Mortalità uomini'!$C$1:$AH$1,'Lista Mortalità uomini'!$C21:$AH21)</f>
        <v>0</v>
      </c>
    </row>
    <row r="23" spans="1:18" ht="14.5" thickBot="1" x14ac:dyDescent="0.35">
      <c r="A23" s="5" t="s">
        <v>40</v>
      </c>
      <c r="B23" s="5" t="s">
        <v>20</v>
      </c>
      <c r="C23" s="22">
        <f>LOOKUP('Ipotesi e grafici'!D$4,'Lista Mortalità uomini'!$C$1:$AH$1,'Lista Mortalità uomini'!$C22:$AH22)</f>
        <v>0</v>
      </c>
      <c r="D23" s="22">
        <f>LOOKUP('Ipotesi e grafici'!E$4,'Lista Mortalità uomini'!$C$1:$AH$1,'Lista Mortalità uomini'!$C22:$AH22)</f>
        <v>0</v>
      </c>
      <c r="E23" s="22">
        <f>LOOKUP('Ipotesi e grafici'!F$4,'Lista Mortalità uomini'!$C$1:$AH$1,'Lista Mortalità uomini'!$C22:$AH22)</f>
        <v>0</v>
      </c>
      <c r="F23" s="22">
        <f>LOOKUP('Ipotesi e grafici'!G$4,'Lista Mortalità uomini'!$C$1:$AH$1,'Lista Mortalità uomini'!$C22:$AH22)</f>
        <v>0</v>
      </c>
      <c r="G23" s="22">
        <f>LOOKUP('Ipotesi e grafici'!H$4,'Lista Mortalità uomini'!$C$1:$AH$1,'Lista Mortalità uomini'!$C22:$AH22)</f>
        <v>0</v>
      </c>
      <c r="H23" s="22">
        <f>LOOKUP('Ipotesi e grafici'!I$4,'Lista Mortalità uomini'!$C$1:$AH$1,'Lista Mortalità uomini'!$C22:$AH22)</f>
        <v>0</v>
      </c>
      <c r="I23" s="22">
        <f>LOOKUP('Ipotesi e grafici'!J$4,'Lista Mortalità uomini'!$C$1:$AH$1,'Lista Mortalità uomini'!$C22:$AH22)</f>
        <v>0</v>
      </c>
      <c r="J23" s="22">
        <f>LOOKUP('Ipotesi e grafici'!K$4,'Lista Mortalità uomini'!$C$1:$AH$1,'Lista Mortalità uomini'!$C22:$AH22)</f>
        <v>0</v>
      </c>
      <c r="K23" s="22">
        <f>LOOKUP('Ipotesi e grafici'!L$4,'Lista Mortalità uomini'!$C$1:$AH$1,'Lista Mortalità uomini'!$C22:$AH22)</f>
        <v>0</v>
      </c>
      <c r="L23" s="22">
        <f>LOOKUP('Ipotesi e grafici'!M$4,'Lista Mortalità uomini'!$C$1:$AH$1,'Lista Mortalità uomini'!$C22:$AH22)</f>
        <v>0</v>
      </c>
      <c r="M23" s="22">
        <f>LOOKUP('Ipotesi e grafici'!N$4,'Lista Mortalità uomini'!$C$1:$AH$1,'Lista Mortalità uomini'!$C22:$AH22)</f>
        <v>0</v>
      </c>
      <c r="N23" s="22">
        <f>LOOKUP('Ipotesi e grafici'!O$4,'Lista Mortalità uomini'!$C$1:$AH$1,'Lista Mortalità uomini'!$C22:$AH22)</f>
        <v>0</v>
      </c>
      <c r="O23" s="22">
        <f>LOOKUP('Ipotesi e grafici'!P$4,'Lista Mortalità uomini'!$C$1:$AH$1,'Lista Mortalità uomini'!$C22:$AH22)</f>
        <v>0</v>
      </c>
      <c r="P23" s="22">
        <f>LOOKUP('Ipotesi e grafici'!Q$4,'Lista Mortalità uomini'!$C$1:$AH$1,'Lista Mortalità uomini'!$C22:$AH22)</f>
        <v>0</v>
      </c>
      <c r="Q23" s="22">
        <f>LOOKUP('Ipotesi e grafici'!R$4,'Lista Mortalità uomini'!$C$1:$AH$1,'Lista Mortalità uomini'!$C22:$AH22)</f>
        <v>0</v>
      </c>
      <c r="R23" s="22">
        <f>LOOKUP('Ipotesi e grafici'!S$4,'Lista Mortalità uomini'!$C$1:$AH$1,'Lista Mortalità uomini'!$C22:$AH22)</f>
        <v>0</v>
      </c>
    </row>
    <row r="24" spans="1:18" ht="14.5" thickBot="1" x14ac:dyDescent="0.35">
      <c r="B24" t="s">
        <v>86</v>
      </c>
    </row>
    <row r="25" spans="1:18" ht="14.5" thickBot="1" x14ac:dyDescent="0.35">
      <c r="A25" t="s">
        <v>96</v>
      </c>
      <c r="B25" t="s">
        <v>97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26</v>
      </c>
      <c r="H25" s="1" t="s">
        <v>27</v>
      </c>
      <c r="I25" s="1" t="s">
        <v>28</v>
      </c>
      <c r="J25" s="1" t="s">
        <v>29</v>
      </c>
      <c r="K25" s="1" t="s">
        <v>30</v>
      </c>
      <c r="L25" s="1" t="s">
        <v>31</v>
      </c>
      <c r="M25" s="1" t="s">
        <v>32</v>
      </c>
      <c r="N25" s="1" t="s">
        <v>33</v>
      </c>
      <c r="O25" s="1" t="s">
        <v>34</v>
      </c>
      <c r="P25" s="1" t="s">
        <v>35</v>
      </c>
      <c r="Q25" s="1" t="s">
        <v>36</v>
      </c>
      <c r="R25" s="2" t="s">
        <v>37</v>
      </c>
    </row>
    <row r="26" spans="1:18" x14ac:dyDescent="0.3">
      <c r="A26" s="9" t="s">
        <v>98</v>
      </c>
      <c r="B26" s="10" t="s">
        <v>7</v>
      </c>
      <c r="C26" s="22">
        <f>LOOKUP('Ipotesi e grafici'!D$5,'Lista Mortalità donna'!$C$1:$AH$1,'Lista Mortalità donna'!$C2:$AH2)</f>
        <v>0</v>
      </c>
      <c r="D26" s="22">
        <f>LOOKUP('Ipotesi e grafici'!E$5,'Lista Mortalità donna'!$C$1:$AH$1,'Lista Mortalità donna'!$C2:$AH2)</f>
        <v>0</v>
      </c>
      <c r="E26" s="22">
        <f>LOOKUP('Ipotesi e grafici'!F$5,'Lista Mortalità donna'!$C$1:$AH$1,'Lista Mortalità donna'!$C2:$AH2)</f>
        <v>0</v>
      </c>
      <c r="F26" s="22">
        <f>LOOKUP('Ipotesi e grafici'!G$5,'Lista Mortalità donna'!$C$1:$AH$1,'Lista Mortalità donna'!$C2:$AH2)</f>
        <v>0</v>
      </c>
      <c r="G26" s="22">
        <f>LOOKUP('Ipotesi e grafici'!H$5,'Lista Mortalità donna'!$C$1:$AH$1,'Lista Mortalità donna'!$C2:$AH2)</f>
        <v>0</v>
      </c>
      <c r="H26" s="22">
        <f>LOOKUP('Ipotesi e grafici'!I$5,'Lista Mortalità donna'!$C$1:$AH$1,'Lista Mortalità donna'!$C2:$AH2)</f>
        <v>0</v>
      </c>
      <c r="I26" s="22">
        <f>LOOKUP('Ipotesi e grafici'!J$5,'Lista Mortalità donna'!$C$1:$AH$1,'Lista Mortalità donna'!$C2:$AH2)</f>
        <v>0</v>
      </c>
      <c r="J26" s="22">
        <f>LOOKUP('Ipotesi e grafici'!K$5,'Lista Mortalità donna'!$C$1:$AH$1,'Lista Mortalità donna'!$C2:$AH2)</f>
        <v>0</v>
      </c>
      <c r="K26" s="22">
        <f>LOOKUP('Ipotesi e grafici'!L$5,'Lista Mortalità donna'!$C$1:$AH$1,'Lista Mortalità donna'!$C2:$AH2)</f>
        <v>0</v>
      </c>
      <c r="L26" s="22">
        <f>LOOKUP('Ipotesi e grafici'!M$5,'Lista Mortalità donna'!$C$1:$AH$1,'Lista Mortalità donna'!$C2:$AH2)</f>
        <v>0</v>
      </c>
      <c r="M26" s="22">
        <f>LOOKUP('Ipotesi e grafici'!N$5,'Lista Mortalità donna'!$C$1:$AH$1,'Lista Mortalità donna'!$C2:$AH2)</f>
        <v>0</v>
      </c>
      <c r="N26" s="22">
        <f>LOOKUP('Ipotesi e grafici'!O$5,'Lista Mortalità donna'!$C$1:$AH$1,'Lista Mortalità donna'!$C2:$AH2)</f>
        <v>0</v>
      </c>
      <c r="O26" s="22">
        <f>LOOKUP('Ipotesi e grafici'!P$5,'Lista Mortalità donna'!$C$1:$AH$1,'Lista Mortalità donna'!$C2:$AH2)</f>
        <v>0</v>
      </c>
      <c r="P26" s="22">
        <f>LOOKUP('Ipotesi e grafici'!Q$5,'Lista Mortalità donna'!$C$1:$AH$1,'Lista Mortalità donna'!$C2:$AH2)</f>
        <v>0</v>
      </c>
      <c r="Q26" s="22">
        <f>LOOKUP('Ipotesi e grafici'!R$5,'Lista Mortalità donna'!$C$1:$AH$1,'Lista Mortalità donna'!$C2:$AH2)</f>
        <v>0</v>
      </c>
      <c r="R26" s="22">
        <f>LOOKUP('Ipotesi e grafici'!S$5,'Lista Mortalità donna'!$C$1:$AH$1,'Lista Mortalità donna'!$C2:$AH2)</f>
        <v>0</v>
      </c>
    </row>
    <row r="27" spans="1:18" x14ac:dyDescent="0.3">
      <c r="A27" s="4" t="s">
        <v>7</v>
      </c>
      <c r="B27" s="11" t="s">
        <v>8</v>
      </c>
      <c r="C27" s="22">
        <f>LOOKUP('Ipotesi e grafici'!D$5,'Lista Mortalità donna'!$C$1:$AH$1,'Lista Mortalità donna'!$C3:$AH3)</f>
        <v>0</v>
      </c>
      <c r="D27" s="22">
        <f>LOOKUP('Ipotesi e grafici'!E$5,'Lista Mortalità donna'!$C$1:$AH$1,'Lista Mortalità donna'!$C3:$AH3)</f>
        <v>0</v>
      </c>
      <c r="E27" s="22">
        <f>LOOKUP('Ipotesi e grafici'!F$5,'Lista Mortalità donna'!$C$1:$AH$1,'Lista Mortalità donna'!$C3:$AH3)</f>
        <v>0</v>
      </c>
      <c r="F27" s="22">
        <f>LOOKUP('Ipotesi e grafici'!G$5,'Lista Mortalità donna'!$C$1:$AH$1,'Lista Mortalità donna'!$C3:$AH3)</f>
        <v>0</v>
      </c>
      <c r="G27" s="22">
        <f>LOOKUP('Ipotesi e grafici'!H$5,'Lista Mortalità donna'!$C$1:$AH$1,'Lista Mortalità donna'!$C3:$AH3)</f>
        <v>0</v>
      </c>
      <c r="H27" s="22">
        <f>LOOKUP('Ipotesi e grafici'!I$5,'Lista Mortalità donna'!$C$1:$AH$1,'Lista Mortalità donna'!$C3:$AH3)</f>
        <v>0</v>
      </c>
      <c r="I27" s="22">
        <f>LOOKUP('Ipotesi e grafici'!J$5,'Lista Mortalità donna'!$C$1:$AH$1,'Lista Mortalità donna'!$C3:$AH3)</f>
        <v>0</v>
      </c>
      <c r="J27" s="22">
        <f>LOOKUP('Ipotesi e grafici'!K$5,'Lista Mortalità donna'!$C$1:$AH$1,'Lista Mortalità donna'!$C3:$AH3)</f>
        <v>0</v>
      </c>
      <c r="K27" s="22">
        <f>LOOKUP('Ipotesi e grafici'!L$5,'Lista Mortalità donna'!$C$1:$AH$1,'Lista Mortalità donna'!$C3:$AH3)</f>
        <v>0</v>
      </c>
      <c r="L27" s="22">
        <f>LOOKUP('Ipotesi e grafici'!M$5,'Lista Mortalità donna'!$C$1:$AH$1,'Lista Mortalità donna'!$C3:$AH3)</f>
        <v>0</v>
      </c>
      <c r="M27" s="22">
        <f>LOOKUP('Ipotesi e grafici'!N$5,'Lista Mortalità donna'!$C$1:$AH$1,'Lista Mortalità donna'!$C3:$AH3)</f>
        <v>0</v>
      </c>
      <c r="N27" s="22">
        <f>LOOKUP('Ipotesi e grafici'!O$5,'Lista Mortalità donna'!$C$1:$AH$1,'Lista Mortalità donna'!$C3:$AH3)</f>
        <v>0</v>
      </c>
      <c r="O27" s="22">
        <f>LOOKUP('Ipotesi e grafici'!P$5,'Lista Mortalità donna'!$C$1:$AH$1,'Lista Mortalità donna'!$C3:$AH3)</f>
        <v>0</v>
      </c>
      <c r="P27" s="22">
        <f>LOOKUP('Ipotesi e grafici'!Q$5,'Lista Mortalità donna'!$C$1:$AH$1,'Lista Mortalità donna'!$C3:$AH3)</f>
        <v>0</v>
      </c>
      <c r="Q27" s="22">
        <f>LOOKUP('Ipotesi e grafici'!R$5,'Lista Mortalità donna'!$C$1:$AH$1,'Lista Mortalità donna'!$C3:$AH3)</f>
        <v>0</v>
      </c>
      <c r="R27" s="22">
        <f>LOOKUP('Ipotesi e grafici'!S$5,'Lista Mortalità donna'!$C$1:$AH$1,'Lista Mortalità donna'!$C3:$AH3)</f>
        <v>0</v>
      </c>
    </row>
    <row r="28" spans="1:18" x14ac:dyDescent="0.3">
      <c r="A28" s="4" t="s">
        <v>8</v>
      </c>
      <c r="B28" s="12" t="s">
        <v>9</v>
      </c>
      <c r="C28" s="22">
        <f>LOOKUP('Ipotesi e grafici'!D$5,'Lista Mortalità donna'!$C$1:$AH$1,'Lista Mortalità donna'!$C4:$AH4)</f>
        <v>0</v>
      </c>
      <c r="D28" s="22">
        <f>LOOKUP('Ipotesi e grafici'!E$5,'Lista Mortalità donna'!$C$1:$AH$1,'Lista Mortalità donna'!$C4:$AH4)</f>
        <v>0</v>
      </c>
      <c r="E28" s="22">
        <f>LOOKUP('Ipotesi e grafici'!F$5,'Lista Mortalità donna'!$C$1:$AH$1,'Lista Mortalità donna'!$C4:$AH4)</f>
        <v>0</v>
      </c>
      <c r="F28" s="22">
        <f>LOOKUP('Ipotesi e grafici'!G$5,'Lista Mortalità donna'!$C$1:$AH$1,'Lista Mortalità donna'!$C4:$AH4)</f>
        <v>0</v>
      </c>
      <c r="G28" s="22">
        <f>LOOKUP('Ipotesi e grafici'!H$5,'Lista Mortalità donna'!$C$1:$AH$1,'Lista Mortalità donna'!$C4:$AH4)</f>
        <v>0</v>
      </c>
      <c r="H28" s="22">
        <f>LOOKUP('Ipotesi e grafici'!I$5,'Lista Mortalità donna'!$C$1:$AH$1,'Lista Mortalità donna'!$C4:$AH4)</f>
        <v>0</v>
      </c>
      <c r="I28" s="22">
        <f>LOOKUP('Ipotesi e grafici'!J$5,'Lista Mortalità donna'!$C$1:$AH$1,'Lista Mortalità donna'!$C4:$AH4)</f>
        <v>0</v>
      </c>
      <c r="J28" s="22">
        <f>LOOKUP('Ipotesi e grafici'!K$5,'Lista Mortalità donna'!$C$1:$AH$1,'Lista Mortalità donna'!$C4:$AH4)</f>
        <v>0</v>
      </c>
      <c r="K28" s="22">
        <f>LOOKUP('Ipotesi e grafici'!L$5,'Lista Mortalità donna'!$C$1:$AH$1,'Lista Mortalità donna'!$C4:$AH4)</f>
        <v>0</v>
      </c>
      <c r="L28" s="22">
        <f>LOOKUP('Ipotesi e grafici'!M$5,'Lista Mortalità donna'!$C$1:$AH$1,'Lista Mortalità donna'!$C4:$AH4)</f>
        <v>0</v>
      </c>
      <c r="M28" s="22">
        <f>LOOKUP('Ipotesi e grafici'!N$5,'Lista Mortalità donna'!$C$1:$AH$1,'Lista Mortalità donna'!$C4:$AH4)</f>
        <v>0</v>
      </c>
      <c r="N28" s="22">
        <f>LOOKUP('Ipotesi e grafici'!O$5,'Lista Mortalità donna'!$C$1:$AH$1,'Lista Mortalità donna'!$C4:$AH4)</f>
        <v>0</v>
      </c>
      <c r="O28" s="22">
        <f>LOOKUP('Ipotesi e grafici'!P$5,'Lista Mortalità donna'!$C$1:$AH$1,'Lista Mortalità donna'!$C4:$AH4)</f>
        <v>0</v>
      </c>
      <c r="P28" s="22">
        <f>LOOKUP('Ipotesi e grafici'!Q$5,'Lista Mortalità donna'!$C$1:$AH$1,'Lista Mortalità donna'!$C4:$AH4)</f>
        <v>0</v>
      </c>
      <c r="Q28" s="22">
        <f>LOOKUP('Ipotesi e grafici'!R$5,'Lista Mortalità donna'!$C$1:$AH$1,'Lista Mortalità donna'!$C4:$AH4)</f>
        <v>0</v>
      </c>
      <c r="R28" s="22">
        <f>LOOKUP('Ipotesi e grafici'!S$5,'Lista Mortalità donna'!$C$1:$AH$1,'Lista Mortalità donna'!$C4:$AH4)</f>
        <v>0</v>
      </c>
    </row>
    <row r="29" spans="1:18" x14ac:dyDescent="0.3">
      <c r="A29" s="4" t="s">
        <v>9</v>
      </c>
      <c r="B29" s="4" t="s">
        <v>0</v>
      </c>
      <c r="C29" s="22">
        <f>LOOKUP('Ipotesi e grafici'!D$5,'Lista Mortalità donna'!$C$1:$AH$1,'Lista Mortalità donna'!$C5:$AH5)</f>
        <v>0</v>
      </c>
      <c r="D29" s="22">
        <f>LOOKUP('Ipotesi e grafici'!E$5,'Lista Mortalità donna'!$C$1:$AH$1,'Lista Mortalità donna'!$C5:$AH5)</f>
        <v>0</v>
      </c>
      <c r="E29" s="22">
        <f>LOOKUP('Ipotesi e grafici'!F$5,'Lista Mortalità donna'!$C$1:$AH$1,'Lista Mortalità donna'!$C5:$AH5)</f>
        <v>0</v>
      </c>
      <c r="F29" s="22">
        <f>LOOKUP('Ipotesi e grafici'!G$5,'Lista Mortalità donna'!$C$1:$AH$1,'Lista Mortalità donna'!$C5:$AH5)</f>
        <v>0</v>
      </c>
      <c r="G29" s="22">
        <f>LOOKUP('Ipotesi e grafici'!H$5,'Lista Mortalità donna'!$C$1:$AH$1,'Lista Mortalità donna'!$C5:$AH5)</f>
        <v>0</v>
      </c>
      <c r="H29" s="22">
        <f>LOOKUP('Ipotesi e grafici'!I$5,'Lista Mortalità donna'!$C$1:$AH$1,'Lista Mortalità donna'!$C5:$AH5)</f>
        <v>0</v>
      </c>
      <c r="I29" s="22">
        <f>LOOKUP('Ipotesi e grafici'!J$5,'Lista Mortalità donna'!$C$1:$AH$1,'Lista Mortalità donna'!$C5:$AH5)</f>
        <v>0</v>
      </c>
      <c r="J29" s="22">
        <f>LOOKUP('Ipotesi e grafici'!K$5,'Lista Mortalità donna'!$C$1:$AH$1,'Lista Mortalità donna'!$C5:$AH5)</f>
        <v>0</v>
      </c>
      <c r="K29" s="22">
        <f>LOOKUP('Ipotesi e grafici'!L$5,'Lista Mortalità donna'!$C$1:$AH$1,'Lista Mortalità donna'!$C5:$AH5)</f>
        <v>0</v>
      </c>
      <c r="L29" s="22">
        <f>LOOKUP('Ipotesi e grafici'!M$5,'Lista Mortalità donna'!$C$1:$AH$1,'Lista Mortalità donna'!$C5:$AH5)</f>
        <v>0</v>
      </c>
      <c r="M29" s="22">
        <f>LOOKUP('Ipotesi e grafici'!N$5,'Lista Mortalità donna'!$C$1:$AH$1,'Lista Mortalità donna'!$C5:$AH5)</f>
        <v>0</v>
      </c>
      <c r="N29" s="22">
        <f>LOOKUP('Ipotesi e grafici'!O$5,'Lista Mortalità donna'!$C$1:$AH$1,'Lista Mortalità donna'!$C5:$AH5)</f>
        <v>0</v>
      </c>
      <c r="O29" s="22">
        <f>LOOKUP('Ipotesi e grafici'!P$5,'Lista Mortalità donna'!$C$1:$AH$1,'Lista Mortalità donna'!$C5:$AH5)</f>
        <v>0</v>
      </c>
      <c r="P29" s="22">
        <f>LOOKUP('Ipotesi e grafici'!Q$5,'Lista Mortalità donna'!$C$1:$AH$1,'Lista Mortalità donna'!$C5:$AH5)</f>
        <v>0</v>
      </c>
      <c r="Q29" s="22">
        <f>LOOKUP('Ipotesi e grafici'!R$5,'Lista Mortalità donna'!$C$1:$AH$1,'Lista Mortalità donna'!$C5:$AH5)</f>
        <v>0</v>
      </c>
      <c r="R29" s="22">
        <f>LOOKUP('Ipotesi e grafici'!S$5,'Lista Mortalità donna'!$C$1:$AH$1,'Lista Mortalità donna'!$C5:$AH5)</f>
        <v>0</v>
      </c>
    </row>
    <row r="30" spans="1:18" x14ac:dyDescent="0.3">
      <c r="A30" s="4" t="s">
        <v>0</v>
      </c>
      <c r="B30" s="4" t="s">
        <v>1</v>
      </c>
      <c r="C30" s="22">
        <f>LOOKUP('Ipotesi e grafici'!D$5,'Lista Mortalità donna'!$C$1:$AH$1,'Lista Mortalità donna'!$C6:$AH6)</f>
        <v>0</v>
      </c>
      <c r="D30" s="22">
        <f>LOOKUP('Ipotesi e grafici'!E$5,'Lista Mortalità donna'!$C$1:$AH$1,'Lista Mortalità donna'!$C6:$AH6)</f>
        <v>0</v>
      </c>
      <c r="E30" s="22">
        <f>LOOKUP('Ipotesi e grafici'!F$5,'Lista Mortalità donna'!$C$1:$AH$1,'Lista Mortalità donna'!$C6:$AH6)</f>
        <v>0</v>
      </c>
      <c r="F30" s="22">
        <f>LOOKUP('Ipotesi e grafici'!G$5,'Lista Mortalità donna'!$C$1:$AH$1,'Lista Mortalità donna'!$C6:$AH6)</f>
        <v>0</v>
      </c>
      <c r="G30" s="22">
        <f>LOOKUP('Ipotesi e grafici'!H$5,'Lista Mortalità donna'!$C$1:$AH$1,'Lista Mortalità donna'!$C6:$AH6)</f>
        <v>0</v>
      </c>
      <c r="H30" s="22">
        <f>LOOKUP('Ipotesi e grafici'!I$5,'Lista Mortalità donna'!$C$1:$AH$1,'Lista Mortalità donna'!$C6:$AH6)</f>
        <v>0</v>
      </c>
      <c r="I30" s="22">
        <f>LOOKUP('Ipotesi e grafici'!J$5,'Lista Mortalità donna'!$C$1:$AH$1,'Lista Mortalità donna'!$C6:$AH6)</f>
        <v>0</v>
      </c>
      <c r="J30" s="22">
        <f>LOOKUP('Ipotesi e grafici'!K$5,'Lista Mortalità donna'!$C$1:$AH$1,'Lista Mortalità donna'!$C6:$AH6)</f>
        <v>0</v>
      </c>
      <c r="K30" s="22">
        <f>LOOKUP('Ipotesi e grafici'!L$5,'Lista Mortalità donna'!$C$1:$AH$1,'Lista Mortalità donna'!$C6:$AH6)</f>
        <v>0</v>
      </c>
      <c r="L30" s="22">
        <f>LOOKUP('Ipotesi e grafici'!M$5,'Lista Mortalità donna'!$C$1:$AH$1,'Lista Mortalità donna'!$C6:$AH6)</f>
        <v>0</v>
      </c>
      <c r="M30" s="22">
        <f>LOOKUP('Ipotesi e grafici'!N$5,'Lista Mortalità donna'!$C$1:$AH$1,'Lista Mortalità donna'!$C6:$AH6)</f>
        <v>0</v>
      </c>
      <c r="N30" s="22">
        <f>LOOKUP('Ipotesi e grafici'!O$5,'Lista Mortalità donna'!$C$1:$AH$1,'Lista Mortalità donna'!$C6:$AH6)</f>
        <v>0</v>
      </c>
      <c r="O30" s="22">
        <f>LOOKUP('Ipotesi e grafici'!P$5,'Lista Mortalità donna'!$C$1:$AH$1,'Lista Mortalità donna'!$C6:$AH6)</f>
        <v>0</v>
      </c>
      <c r="P30" s="22">
        <f>LOOKUP('Ipotesi e grafici'!Q$5,'Lista Mortalità donna'!$C$1:$AH$1,'Lista Mortalità donna'!$C6:$AH6)</f>
        <v>0</v>
      </c>
      <c r="Q30" s="22">
        <f>LOOKUP('Ipotesi e grafici'!R$5,'Lista Mortalità donna'!$C$1:$AH$1,'Lista Mortalità donna'!$C6:$AH6)</f>
        <v>0</v>
      </c>
      <c r="R30" s="22">
        <f>LOOKUP('Ipotesi e grafici'!S$5,'Lista Mortalità donna'!$C$1:$AH$1,'Lista Mortalità donna'!$C6:$AH6)</f>
        <v>0</v>
      </c>
    </row>
    <row r="31" spans="1:18" x14ac:dyDescent="0.3">
      <c r="A31" s="4" t="s">
        <v>1</v>
      </c>
      <c r="B31" s="4" t="s">
        <v>2</v>
      </c>
      <c r="C31" s="22">
        <f>LOOKUP('Ipotesi e grafici'!D$5,'Lista Mortalità donna'!$C$1:$AH$1,'Lista Mortalità donna'!$C7:$AH7)</f>
        <v>0</v>
      </c>
      <c r="D31" s="22">
        <f>LOOKUP('Ipotesi e grafici'!E$5,'Lista Mortalità donna'!$C$1:$AH$1,'Lista Mortalità donna'!$C7:$AH7)</f>
        <v>0</v>
      </c>
      <c r="E31" s="22">
        <f>LOOKUP('Ipotesi e grafici'!F$5,'Lista Mortalità donna'!$C$1:$AH$1,'Lista Mortalità donna'!$C7:$AH7)</f>
        <v>0</v>
      </c>
      <c r="F31" s="22">
        <f>LOOKUP('Ipotesi e grafici'!G$5,'Lista Mortalità donna'!$C$1:$AH$1,'Lista Mortalità donna'!$C7:$AH7)</f>
        <v>0</v>
      </c>
      <c r="G31" s="22">
        <f>LOOKUP('Ipotesi e grafici'!H$5,'Lista Mortalità donna'!$C$1:$AH$1,'Lista Mortalità donna'!$C7:$AH7)</f>
        <v>0</v>
      </c>
      <c r="H31" s="22">
        <f>LOOKUP('Ipotesi e grafici'!I$5,'Lista Mortalità donna'!$C$1:$AH$1,'Lista Mortalità donna'!$C7:$AH7)</f>
        <v>0</v>
      </c>
      <c r="I31" s="22">
        <f>LOOKUP('Ipotesi e grafici'!J$5,'Lista Mortalità donna'!$C$1:$AH$1,'Lista Mortalità donna'!$C7:$AH7)</f>
        <v>0</v>
      </c>
      <c r="J31" s="22">
        <f>LOOKUP('Ipotesi e grafici'!K$5,'Lista Mortalità donna'!$C$1:$AH$1,'Lista Mortalità donna'!$C7:$AH7)</f>
        <v>0</v>
      </c>
      <c r="K31" s="22">
        <f>LOOKUP('Ipotesi e grafici'!L$5,'Lista Mortalità donna'!$C$1:$AH$1,'Lista Mortalità donna'!$C7:$AH7)</f>
        <v>0</v>
      </c>
      <c r="L31" s="22">
        <f>LOOKUP('Ipotesi e grafici'!M$5,'Lista Mortalità donna'!$C$1:$AH$1,'Lista Mortalità donna'!$C7:$AH7)</f>
        <v>0</v>
      </c>
      <c r="M31" s="22">
        <f>LOOKUP('Ipotesi e grafici'!N$5,'Lista Mortalità donna'!$C$1:$AH$1,'Lista Mortalità donna'!$C7:$AH7)</f>
        <v>0</v>
      </c>
      <c r="N31" s="22">
        <f>LOOKUP('Ipotesi e grafici'!O$5,'Lista Mortalità donna'!$C$1:$AH$1,'Lista Mortalità donna'!$C7:$AH7)</f>
        <v>0</v>
      </c>
      <c r="O31" s="22">
        <f>LOOKUP('Ipotesi e grafici'!P$5,'Lista Mortalità donna'!$C$1:$AH$1,'Lista Mortalità donna'!$C7:$AH7)</f>
        <v>0</v>
      </c>
      <c r="P31" s="22">
        <f>LOOKUP('Ipotesi e grafici'!Q$5,'Lista Mortalità donna'!$C$1:$AH$1,'Lista Mortalità donna'!$C7:$AH7)</f>
        <v>0</v>
      </c>
      <c r="Q31" s="22">
        <f>LOOKUP('Ipotesi e grafici'!R$5,'Lista Mortalità donna'!$C$1:$AH$1,'Lista Mortalità donna'!$C7:$AH7)</f>
        <v>0</v>
      </c>
      <c r="R31" s="22">
        <f>LOOKUP('Ipotesi e grafici'!S$5,'Lista Mortalità donna'!$C$1:$AH$1,'Lista Mortalità donna'!$C7:$AH7)</f>
        <v>0</v>
      </c>
    </row>
    <row r="32" spans="1:18" x14ac:dyDescent="0.3">
      <c r="A32" s="4" t="s">
        <v>2</v>
      </c>
      <c r="B32" s="4" t="s">
        <v>3</v>
      </c>
      <c r="C32" s="22">
        <f>LOOKUP('Ipotesi e grafici'!D$5,'Lista Mortalità donna'!$C$1:$AH$1,'Lista Mortalità donna'!$C8:$AH8)</f>
        <v>0</v>
      </c>
      <c r="D32" s="22">
        <f>LOOKUP('Ipotesi e grafici'!E$5,'Lista Mortalità donna'!$C$1:$AH$1,'Lista Mortalità donna'!$C8:$AH8)</f>
        <v>0</v>
      </c>
      <c r="E32" s="22">
        <f>LOOKUP('Ipotesi e grafici'!F$5,'Lista Mortalità donna'!$C$1:$AH$1,'Lista Mortalità donna'!$C8:$AH8)</f>
        <v>0</v>
      </c>
      <c r="F32" s="22">
        <f>LOOKUP('Ipotesi e grafici'!G$5,'Lista Mortalità donna'!$C$1:$AH$1,'Lista Mortalità donna'!$C8:$AH8)</f>
        <v>0</v>
      </c>
      <c r="G32" s="22">
        <f>LOOKUP('Ipotesi e grafici'!H$5,'Lista Mortalità donna'!$C$1:$AH$1,'Lista Mortalità donna'!$C8:$AH8)</f>
        <v>0</v>
      </c>
      <c r="H32" s="22">
        <f>LOOKUP('Ipotesi e grafici'!I$5,'Lista Mortalità donna'!$C$1:$AH$1,'Lista Mortalità donna'!$C8:$AH8)</f>
        <v>0</v>
      </c>
      <c r="I32" s="22">
        <f>LOOKUP('Ipotesi e grafici'!J$5,'Lista Mortalità donna'!$C$1:$AH$1,'Lista Mortalità donna'!$C8:$AH8)</f>
        <v>0</v>
      </c>
      <c r="J32" s="22">
        <f>LOOKUP('Ipotesi e grafici'!K$5,'Lista Mortalità donna'!$C$1:$AH$1,'Lista Mortalità donna'!$C8:$AH8)</f>
        <v>0</v>
      </c>
      <c r="K32" s="22">
        <f>LOOKUP('Ipotesi e grafici'!L$5,'Lista Mortalità donna'!$C$1:$AH$1,'Lista Mortalità donna'!$C8:$AH8)</f>
        <v>0</v>
      </c>
      <c r="L32" s="22">
        <f>LOOKUP('Ipotesi e grafici'!M$5,'Lista Mortalità donna'!$C$1:$AH$1,'Lista Mortalità donna'!$C8:$AH8)</f>
        <v>0</v>
      </c>
      <c r="M32" s="22">
        <f>LOOKUP('Ipotesi e grafici'!N$5,'Lista Mortalità donna'!$C$1:$AH$1,'Lista Mortalità donna'!$C8:$AH8)</f>
        <v>0</v>
      </c>
      <c r="N32" s="22">
        <f>LOOKUP('Ipotesi e grafici'!O$5,'Lista Mortalità donna'!$C$1:$AH$1,'Lista Mortalità donna'!$C8:$AH8)</f>
        <v>0</v>
      </c>
      <c r="O32" s="22">
        <f>LOOKUP('Ipotesi e grafici'!P$5,'Lista Mortalità donna'!$C$1:$AH$1,'Lista Mortalità donna'!$C8:$AH8)</f>
        <v>0</v>
      </c>
      <c r="P32" s="22">
        <f>LOOKUP('Ipotesi e grafici'!Q$5,'Lista Mortalità donna'!$C$1:$AH$1,'Lista Mortalità donna'!$C8:$AH8)</f>
        <v>0</v>
      </c>
      <c r="Q32" s="22">
        <f>LOOKUP('Ipotesi e grafici'!R$5,'Lista Mortalità donna'!$C$1:$AH$1,'Lista Mortalità donna'!$C8:$AH8)</f>
        <v>0</v>
      </c>
      <c r="R32" s="22">
        <f>LOOKUP('Ipotesi e grafici'!S$5,'Lista Mortalità donna'!$C$1:$AH$1,'Lista Mortalità donna'!$C8:$AH8)</f>
        <v>0</v>
      </c>
    </row>
    <row r="33" spans="1:18" x14ac:dyDescent="0.3">
      <c r="A33" s="4" t="s">
        <v>3</v>
      </c>
      <c r="B33" s="4" t="s">
        <v>4</v>
      </c>
      <c r="C33" s="22">
        <f>LOOKUP('Ipotesi e grafici'!D$5,'Lista Mortalità donna'!$C$1:$AH$1,'Lista Mortalità donna'!$C9:$AH9)</f>
        <v>0</v>
      </c>
      <c r="D33" s="22">
        <f>LOOKUP('Ipotesi e grafici'!E$5,'Lista Mortalità donna'!$C$1:$AH$1,'Lista Mortalità donna'!$C9:$AH9)</f>
        <v>0</v>
      </c>
      <c r="E33" s="22">
        <f>LOOKUP('Ipotesi e grafici'!F$5,'Lista Mortalità donna'!$C$1:$AH$1,'Lista Mortalità donna'!$C9:$AH9)</f>
        <v>0</v>
      </c>
      <c r="F33" s="22">
        <f>LOOKUP('Ipotesi e grafici'!G$5,'Lista Mortalità donna'!$C$1:$AH$1,'Lista Mortalità donna'!$C9:$AH9)</f>
        <v>0</v>
      </c>
      <c r="G33" s="22">
        <f>LOOKUP('Ipotesi e grafici'!H$5,'Lista Mortalità donna'!$C$1:$AH$1,'Lista Mortalità donna'!$C9:$AH9)</f>
        <v>0</v>
      </c>
      <c r="H33" s="22">
        <f>LOOKUP('Ipotesi e grafici'!I$5,'Lista Mortalità donna'!$C$1:$AH$1,'Lista Mortalità donna'!$C9:$AH9)</f>
        <v>0</v>
      </c>
      <c r="I33" s="22">
        <f>LOOKUP('Ipotesi e grafici'!J$5,'Lista Mortalità donna'!$C$1:$AH$1,'Lista Mortalità donna'!$C9:$AH9)</f>
        <v>0</v>
      </c>
      <c r="J33" s="22">
        <f>LOOKUP('Ipotesi e grafici'!K$5,'Lista Mortalità donna'!$C$1:$AH$1,'Lista Mortalità donna'!$C9:$AH9)</f>
        <v>0</v>
      </c>
      <c r="K33" s="22">
        <f>LOOKUP('Ipotesi e grafici'!L$5,'Lista Mortalità donna'!$C$1:$AH$1,'Lista Mortalità donna'!$C9:$AH9)</f>
        <v>0</v>
      </c>
      <c r="L33" s="22">
        <f>LOOKUP('Ipotesi e grafici'!M$5,'Lista Mortalità donna'!$C$1:$AH$1,'Lista Mortalità donna'!$C9:$AH9)</f>
        <v>0</v>
      </c>
      <c r="M33" s="22">
        <f>LOOKUP('Ipotesi e grafici'!N$5,'Lista Mortalità donna'!$C$1:$AH$1,'Lista Mortalità donna'!$C9:$AH9)</f>
        <v>0</v>
      </c>
      <c r="N33" s="22">
        <f>LOOKUP('Ipotesi e grafici'!O$5,'Lista Mortalità donna'!$C$1:$AH$1,'Lista Mortalità donna'!$C9:$AH9)</f>
        <v>0</v>
      </c>
      <c r="O33" s="22">
        <f>LOOKUP('Ipotesi e grafici'!P$5,'Lista Mortalità donna'!$C$1:$AH$1,'Lista Mortalità donna'!$C9:$AH9)</f>
        <v>0</v>
      </c>
      <c r="P33" s="22">
        <f>LOOKUP('Ipotesi e grafici'!Q$5,'Lista Mortalità donna'!$C$1:$AH$1,'Lista Mortalità donna'!$C9:$AH9)</f>
        <v>0</v>
      </c>
      <c r="Q33" s="22">
        <f>LOOKUP('Ipotesi e grafici'!R$5,'Lista Mortalità donna'!$C$1:$AH$1,'Lista Mortalità donna'!$C9:$AH9)</f>
        <v>0</v>
      </c>
      <c r="R33" s="22">
        <f>LOOKUP('Ipotesi e grafici'!S$5,'Lista Mortalità donna'!$C$1:$AH$1,'Lista Mortalità donna'!$C9:$AH9)</f>
        <v>0</v>
      </c>
    </row>
    <row r="34" spans="1:18" x14ac:dyDescent="0.3">
      <c r="A34" s="4" t="s">
        <v>4</v>
      </c>
      <c r="B34" s="4" t="s">
        <v>5</v>
      </c>
      <c r="C34" s="22">
        <f>LOOKUP('Ipotesi e grafici'!D$5,'Lista Mortalità donna'!$C$1:$AH$1,'Lista Mortalità donna'!$C10:$AH10)</f>
        <v>0</v>
      </c>
      <c r="D34" s="22">
        <f>LOOKUP('Ipotesi e grafici'!E$5,'Lista Mortalità donna'!$C$1:$AH$1,'Lista Mortalità donna'!$C10:$AH10)</f>
        <v>0</v>
      </c>
      <c r="E34" s="22">
        <f>LOOKUP('Ipotesi e grafici'!F$5,'Lista Mortalità donna'!$C$1:$AH$1,'Lista Mortalità donna'!$C10:$AH10)</f>
        <v>0</v>
      </c>
      <c r="F34" s="22">
        <f>LOOKUP('Ipotesi e grafici'!G$5,'Lista Mortalità donna'!$C$1:$AH$1,'Lista Mortalità donna'!$C10:$AH10)</f>
        <v>0</v>
      </c>
      <c r="G34" s="22">
        <f>LOOKUP('Ipotesi e grafici'!H$5,'Lista Mortalità donna'!$C$1:$AH$1,'Lista Mortalità donna'!$C10:$AH10)</f>
        <v>0</v>
      </c>
      <c r="H34" s="22">
        <f>LOOKUP('Ipotesi e grafici'!I$5,'Lista Mortalità donna'!$C$1:$AH$1,'Lista Mortalità donna'!$C10:$AH10)</f>
        <v>0</v>
      </c>
      <c r="I34" s="22">
        <f>LOOKUP('Ipotesi e grafici'!J$5,'Lista Mortalità donna'!$C$1:$AH$1,'Lista Mortalità donna'!$C10:$AH10)</f>
        <v>0</v>
      </c>
      <c r="J34" s="22">
        <f>LOOKUP('Ipotesi e grafici'!K$5,'Lista Mortalità donna'!$C$1:$AH$1,'Lista Mortalità donna'!$C10:$AH10)</f>
        <v>0</v>
      </c>
      <c r="K34" s="22">
        <f>LOOKUP('Ipotesi e grafici'!L$5,'Lista Mortalità donna'!$C$1:$AH$1,'Lista Mortalità donna'!$C10:$AH10)</f>
        <v>0</v>
      </c>
      <c r="L34" s="22">
        <f>LOOKUP('Ipotesi e grafici'!M$5,'Lista Mortalità donna'!$C$1:$AH$1,'Lista Mortalità donna'!$C10:$AH10)</f>
        <v>0</v>
      </c>
      <c r="M34" s="22">
        <f>LOOKUP('Ipotesi e grafici'!N$5,'Lista Mortalità donna'!$C$1:$AH$1,'Lista Mortalità donna'!$C10:$AH10)</f>
        <v>0</v>
      </c>
      <c r="N34" s="22">
        <f>LOOKUP('Ipotesi e grafici'!O$5,'Lista Mortalità donna'!$C$1:$AH$1,'Lista Mortalità donna'!$C10:$AH10)</f>
        <v>0</v>
      </c>
      <c r="O34" s="22">
        <f>LOOKUP('Ipotesi e grafici'!P$5,'Lista Mortalità donna'!$C$1:$AH$1,'Lista Mortalità donna'!$C10:$AH10)</f>
        <v>0</v>
      </c>
      <c r="P34" s="22">
        <f>LOOKUP('Ipotesi e grafici'!Q$5,'Lista Mortalità donna'!$C$1:$AH$1,'Lista Mortalità donna'!$C10:$AH10)</f>
        <v>0</v>
      </c>
      <c r="Q34" s="22">
        <f>LOOKUP('Ipotesi e grafici'!R$5,'Lista Mortalità donna'!$C$1:$AH$1,'Lista Mortalità donna'!$C10:$AH10)</f>
        <v>0</v>
      </c>
      <c r="R34" s="22">
        <f>LOOKUP('Ipotesi e grafici'!S$5,'Lista Mortalità donna'!$C$1:$AH$1,'Lista Mortalità donna'!$C10:$AH10)</f>
        <v>0</v>
      </c>
    </row>
    <row r="35" spans="1:18" x14ac:dyDescent="0.3">
      <c r="A35" s="4" t="s">
        <v>5</v>
      </c>
      <c r="B35" s="4" t="s">
        <v>6</v>
      </c>
      <c r="C35" s="22">
        <f>LOOKUP('Ipotesi e grafici'!D$5,'Lista Mortalità donna'!$C$1:$AH$1,'Lista Mortalità donna'!$C11:$AH11)</f>
        <v>0</v>
      </c>
      <c r="D35" s="22">
        <f>LOOKUP('Ipotesi e grafici'!E$5,'Lista Mortalità donna'!$C$1:$AH$1,'Lista Mortalità donna'!$C11:$AH11)</f>
        <v>0</v>
      </c>
      <c r="E35" s="22">
        <f>LOOKUP('Ipotesi e grafici'!F$5,'Lista Mortalità donna'!$C$1:$AH$1,'Lista Mortalità donna'!$C11:$AH11)</f>
        <v>0</v>
      </c>
      <c r="F35" s="22">
        <f>LOOKUP('Ipotesi e grafici'!G$5,'Lista Mortalità donna'!$C$1:$AH$1,'Lista Mortalità donna'!$C11:$AH11)</f>
        <v>0</v>
      </c>
      <c r="G35" s="22">
        <f>LOOKUP('Ipotesi e grafici'!H$5,'Lista Mortalità donna'!$C$1:$AH$1,'Lista Mortalità donna'!$C11:$AH11)</f>
        <v>0</v>
      </c>
      <c r="H35" s="22">
        <f>LOOKUP('Ipotesi e grafici'!I$5,'Lista Mortalità donna'!$C$1:$AH$1,'Lista Mortalità donna'!$C11:$AH11)</f>
        <v>0</v>
      </c>
      <c r="I35" s="22">
        <f>LOOKUP('Ipotesi e grafici'!J$5,'Lista Mortalità donna'!$C$1:$AH$1,'Lista Mortalità donna'!$C11:$AH11)</f>
        <v>0</v>
      </c>
      <c r="J35" s="22">
        <f>LOOKUP('Ipotesi e grafici'!K$5,'Lista Mortalità donna'!$C$1:$AH$1,'Lista Mortalità donna'!$C11:$AH11)</f>
        <v>0</v>
      </c>
      <c r="K35" s="22">
        <f>LOOKUP('Ipotesi e grafici'!L$5,'Lista Mortalità donna'!$C$1:$AH$1,'Lista Mortalità donna'!$C11:$AH11)</f>
        <v>0</v>
      </c>
      <c r="L35" s="22">
        <f>LOOKUP('Ipotesi e grafici'!M$5,'Lista Mortalità donna'!$C$1:$AH$1,'Lista Mortalità donna'!$C11:$AH11)</f>
        <v>0</v>
      </c>
      <c r="M35" s="22">
        <f>LOOKUP('Ipotesi e grafici'!N$5,'Lista Mortalità donna'!$C$1:$AH$1,'Lista Mortalità donna'!$C11:$AH11)</f>
        <v>0</v>
      </c>
      <c r="N35" s="22">
        <f>LOOKUP('Ipotesi e grafici'!O$5,'Lista Mortalità donna'!$C$1:$AH$1,'Lista Mortalità donna'!$C11:$AH11)</f>
        <v>0</v>
      </c>
      <c r="O35" s="22">
        <f>LOOKUP('Ipotesi e grafici'!P$5,'Lista Mortalità donna'!$C$1:$AH$1,'Lista Mortalità donna'!$C11:$AH11)</f>
        <v>0</v>
      </c>
      <c r="P35" s="22">
        <f>LOOKUP('Ipotesi e grafici'!Q$5,'Lista Mortalità donna'!$C$1:$AH$1,'Lista Mortalità donna'!$C11:$AH11)</f>
        <v>0</v>
      </c>
      <c r="Q35" s="22">
        <f>LOOKUP('Ipotesi e grafici'!R$5,'Lista Mortalità donna'!$C$1:$AH$1,'Lista Mortalità donna'!$C11:$AH11)</f>
        <v>0</v>
      </c>
      <c r="R35" s="22">
        <f>LOOKUP('Ipotesi e grafici'!S$5,'Lista Mortalità donna'!$C$1:$AH$1,'Lista Mortalità donna'!$C11:$AH11)</f>
        <v>0</v>
      </c>
    </row>
    <row r="36" spans="1:18" x14ac:dyDescent="0.3">
      <c r="A36" s="4" t="s">
        <v>6</v>
      </c>
      <c r="B36" s="4" t="s">
        <v>10</v>
      </c>
      <c r="C36" s="22">
        <f>LOOKUP('Ipotesi e grafici'!D$5,'Lista Mortalità donna'!$C$1:$AH$1,'Lista Mortalità donna'!$C12:$AH12)</f>
        <v>0</v>
      </c>
      <c r="D36" s="22">
        <f>LOOKUP('Ipotesi e grafici'!E$5,'Lista Mortalità donna'!$C$1:$AH$1,'Lista Mortalità donna'!$C12:$AH12)</f>
        <v>0</v>
      </c>
      <c r="E36" s="22">
        <f>LOOKUP('Ipotesi e grafici'!F$5,'Lista Mortalità donna'!$C$1:$AH$1,'Lista Mortalità donna'!$C12:$AH12)</f>
        <v>0</v>
      </c>
      <c r="F36" s="22">
        <f>LOOKUP('Ipotesi e grafici'!G$5,'Lista Mortalità donna'!$C$1:$AH$1,'Lista Mortalità donna'!$C12:$AH12)</f>
        <v>0</v>
      </c>
      <c r="G36" s="22">
        <f>LOOKUP('Ipotesi e grafici'!H$5,'Lista Mortalità donna'!$C$1:$AH$1,'Lista Mortalità donna'!$C12:$AH12)</f>
        <v>0</v>
      </c>
      <c r="H36" s="22">
        <f>LOOKUP('Ipotesi e grafici'!I$5,'Lista Mortalità donna'!$C$1:$AH$1,'Lista Mortalità donna'!$C12:$AH12)</f>
        <v>0</v>
      </c>
      <c r="I36" s="22">
        <f>LOOKUP('Ipotesi e grafici'!J$5,'Lista Mortalità donna'!$C$1:$AH$1,'Lista Mortalità donna'!$C12:$AH12)</f>
        <v>0</v>
      </c>
      <c r="J36" s="22">
        <f>LOOKUP('Ipotesi e grafici'!K$5,'Lista Mortalità donna'!$C$1:$AH$1,'Lista Mortalità donna'!$C12:$AH12)</f>
        <v>0</v>
      </c>
      <c r="K36" s="22">
        <f>LOOKUP('Ipotesi e grafici'!L$5,'Lista Mortalità donna'!$C$1:$AH$1,'Lista Mortalità donna'!$C12:$AH12)</f>
        <v>0</v>
      </c>
      <c r="L36" s="22">
        <f>LOOKUP('Ipotesi e grafici'!M$5,'Lista Mortalità donna'!$C$1:$AH$1,'Lista Mortalità donna'!$C12:$AH12)</f>
        <v>0</v>
      </c>
      <c r="M36" s="22">
        <f>LOOKUP('Ipotesi e grafici'!N$5,'Lista Mortalità donna'!$C$1:$AH$1,'Lista Mortalità donna'!$C12:$AH12)</f>
        <v>0</v>
      </c>
      <c r="N36" s="22">
        <f>LOOKUP('Ipotesi e grafici'!O$5,'Lista Mortalità donna'!$C$1:$AH$1,'Lista Mortalità donna'!$C12:$AH12)</f>
        <v>0</v>
      </c>
      <c r="O36" s="22">
        <f>LOOKUP('Ipotesi e grafici'!P$5,'Lista Mortalità donna'!$C$1:$AH$1,'Lista Mortalità donna'!$C12:$AH12)</f>
        <v>0</v>
      </c>
      <c r="P36" s="22">
        <f>LOOKUP('Ipotesi e grafici'!Q$5,'Lista Mortalità donna'!$C$1:$AH$1,'Lista Mortalità donna'!$C12:$AH12)</f>
        <v>0</v>
      </c>
      <c r="Q36" s="22">
        <f>LOOKUP('Ipotesi e grafici'!R$5,'Lista Mortalità donna'!$C$1:$AH$1,'Lista Mortalità donna'!$C12:$AH12)</f>
        <v>0</v>
      </c>
      <c r="R36" s="22">
        <f>LOOKUP('Ipotesi e grafici'!S$5,'Lista Mortalità donna'!$C$1:$AH$1,'Lista Mortalità donna'!$C12:$AH12)</f>
        <v>0</v>
      </c>
    </row>
    <row r="37" spans="1:18" x14ac:dyDescent="0.3">
      <c r="A37" s="4" t="s">
        <v>10</v>
      </c>
      <c r="B37" s="4" t="s">
        <v>11</v>
      </c>
      <c r="C37" s="22">
        <f>LOOKUP('Ipotesi e grafici'!D$5,'Lista Mortalità donna'!$C$1:$AH$1,'Lista Mortalità donna'!$C13:$AH13)</f>
        <v>0</v>
      </c>
      <c r="D37" s="22">
        <f>LOOKUP('Ipotesi e grafici'!E$5,'Lista Mortalità donna'!$C$1:$AH$1,'Lista Mortalità donna'!$C13:$AH13)</f>
        <v>0</v>
      </c>
      <c r="E37" s="22">
        <f>LOOKUP('Ipotesi e grafici'!F$5,'Lista Mortalità donna'!$C$1:$AH$1,'Lista Mortalità donna'!$C13:$AH13)</f>
        <v>0</v>
      </c>
      <c r="F37" s="22">
        <f>LOOKUP('Ipotesi e grafici'!G$5,'Lista Mortalità donna'!$C$1:$AH$1,'Lista Mortalità donna'!$C13:$AH13)</f>
        <v>0</v>
      </c>
      <c r="G37" s="22">
        <f>LOOKUP('Ipotesi e grafici'!H$5,'Lista Mortalità donna'!$C$1:$AH$1,'Lista Mortalità donna'!$C13:$AH13)</f>
        <v>0</v>
      </c>
      <c r="H37" s="22">
        <f>LOOKUP('Ipotesi e grafici'!I$5,'Lista Mortalità donna'!$C$1:$AH$1,'Lista Mortalità donna'!$C13:$AH13)</f>
        <v>0</v>
      </c>
      <c r="I37" s="22">
        <f>LOOKUP('Ipotesi e grafici'!J$5,'Lista Mortalità donna'!$C$1:$AH$1,'Lista Mortalità donna'!$C13:$AH13)</f>
        <v>0</v>
      </c>
      <c r="J37" s="22">
        <f>LOOKUP('Ipotesi e grafici'!K$5,'Lista Mortalità donna'!$C$1:$AH$1,'Lista Mortalità donna'!$C13:$AH13)</f>
        <v>0</v>
      </c>
      <c r="K37" s="22">
        <f>LOOKUP('Ipotesi e grafici'!L$5,'Lista Mortalità donna'!$C$1:$AH$1,'Lista Mortalità donna'!$C13:$AH13)</f>
        <v>0</v>
      </c>
      <c r="L37" s="22">
        <f>LOOKUP('Ipotesi e grafici'!M$5,'Lista Mortalità donna'!$C$1:$AH$1,'Lista Mortalità donna'!$C13:$AH13)</f>
        <v>0</v>
      </c>
      <c r="M37" s="22">
        <f>LOOKUP('Ipotesi e grafici'!N$5,'Lista Mortalità donna'!$C$1:$AH$1,'Lista Mortalità donna'!$C13:$AH13)</f>
        <v>0</v>
      </c>
      <c r="N37" s="22">
        <f>LOOKUP('Ipotesi e grafici'!O$5,'Lista Mortalità donna'!$C$1:$AH$1,'Lista Mortalità donna'!$C13:$AH13)</f>
        <v>0</v>
      </c>
      <c r="O37" s="22">
        <f>LOOKUP('Ipotesi e grafici'!P$5,'Lista Mortalità donna'!$C$1:$AH$1,'Lista Mortalità donna'!$C13:$AH13)</f>
        <v>0</v>
      </c>
      <c r="P37" s="22">
        <f>LOOKUP('Ipotesi e grafici'!Q$5,'Lista Mortalità donna'!$C$1:$AH$1,'Lista Mortalità donna'!$C13:$AH13)</f>
        <v>0</v>
      </c>
      <c r="Q37" s="22">
        <f>LOOKUP('Ipotesi e grafici'!R$5,'Lista Mortalità donna'!$C$1:$AH$1,'Lista Mortalità donna'!$C13:$AH13)</f>
        <v>0</v>
      </c>
      <c r="R37" s="22">
        <f>LOOKUP('Ipotesi e grafici'!S$5,'Lista Mortalità donna'!$C$1:$AH$1,'Lista Mortalità donna'!$C13:$AH13)</f>
        <v>0</v>
      </c>
    </row>
    <row r="38" spans="1:18" x14ac:dyDescent="0.3">
      <c r="A38" s="4" t="s">
        <v>11</v>
      </c>
      <c r="B38" s="4" t="s">
        <v>12</v>
      </c>
      <c r="C38" s="22">
        <f>LOOKUP('Ipotesi e grafici'!D$5,'Lista Mortalità donna'!$C$1:$AH$1,'Lista Mortalità donna'!$C14:$AH14)</f>
        <v>0</v>
      </c>
      <c r="D38" s="22">
        <f>LOOKUP('Ipotesi e grafici'!E$5,'Lista Mortalità donna'!$C$1:$AH$1,'Lista Mortalità donna'!$C14:$AH14)</f>
        <v>0</v>
      </c>
      <c r="E38" s="22">
        <f>LOOKUP('Ipotesi e grafici'!F$5,'Lista Mortalità donna'!$C$1:$AH$1,'Lista Mortalità donna'!$C14:$AH14)</f>
        <v>0</v>
      </c>
      <c r="F38" s="22">
        <f>LOOKUP('Ipotesi e grafici'!G$5,'Lista Mortalità donna'!$C$1:$AH$1,'Lista Mortalità donna'!$C14:$AH14)</f>
        <v>0</v>
      </c>
      <c r="G38" s="22">
        <f>LOOKUP('Ipotesi e grafici'!H$5,'Lista Mortalità donna'!$C$1:$AH$1,'Lista Mortalità donna'!$C14:$AH14)</f>
        <v>0</v>
      </c>
      <c r="H38" s="22">
        <f>LOOKUP('Ipotesi e grafici'!I$5,'Lista Mortalità donna'!$C$1:$AH$1,'Lista Mortalità donna'!$C14:$AH14)</f>
        <v>0</v>
      </c>
      <c r="I38" s="22">
        <f>LOOKUP('Ipotesi e grafici'!J$5,'Lista Mortalità donna'!$C$1:$AH$1,'Lista Mortalità donna'!$C14:$AH14)</f>
        <v>0</v>
      </c>
      <c r="J38" s="22">
        <f>LOOKUP('Ipotesi e grafici'!K$5,'Lista Mortalità donna'!$C$1:$AH$1,'Lista Mortalità donna'!$C14:$AH14)</f>
        <v>0</v>
      </c>
      <c r="K38" s="22">
        <f>LOOKUP('Ipotesi e grafici'!L$5,'Lista Mortalità donna'!$C$1:$AH$1,'Lista Mortalità donna'!$C14:$AH14)</f>
        <v>0</v>
      </c>
      <c r="L38" s="22">
        <f>LOOKUP('Ipotesi e grafici'!M$5,'Lista Mortalità donna'!$C$1:$AH$1,'Lista Mortalità donna'!$C14:$AH14)</f>
        <v>0</v>
      </c>
      <c r="M38" s="22">
        <f>LOOKUP('Ipotesi e grafici'!N$5,'Lista Mortalità donna'!$C$1:$AH$1,'Lista Mortalità donna'!$C14:$AH14)</f>
        <v>0</v>
      </c>
      <c r="N38" s="22">
        <f>LOOKUP('Ipotesi e grafici'!O$5,'Lista Mortalità donna'!$C$1:$AH$1,'Lista Mortalità donna'!$C14:$AH14)</f>
        <v>0</v>
      </c>
      <c r="O38" s="22">
        <f>LOOKUP('Ipotesi e grafici'!P$5,'Lista Mortalità donna'!$C$1:$AH$1,'Lista Mortalità donna'!$C14:$AH14)</f>
        <v>0</v>
      </c>
      <c r="P38" s="22">
        <f>LOOKUP('Ipotesi e grafici'!Q$5,'Lista Mortalità donna'!$C$1:$AH$1,'Lista Mortalità donna'!$C14:$AH14)</f>
        <v>0</v>
      </c>
      <c r="Q38" s="22">
        <f>LOOKUP('Ipotesi e grafici'!R$5,'Lista Mortalità donna'!$C$1:$AH$1,'Lista Mortalità donna'!$C14:$AH14)</f>
        <v>0</v>
      </c>
      <c r="R38" s="22">
        <f>LOOKUP('Ipotesi e grafici'!S$5,'Lista Mortalità donna'!$C$1:$AH$1,'Lista Mortalità donna'!$C14:$AH14)</f>
        <v>0</v>
      </c>
    </row>
    <row r="39" spans="1:18" x14ac:dyDescent="0.3">
      <c r="A39" s="4" t="s">
        <v>12</v>
      </c>
      <c r="B39" s="4" t="s">
        <v>13</v>
      </c>
      <c r="C39" s="22">
        <f>LOOKUP('Ipotesi e grafici'!D$5,'Lista Mortalità donna'!$C$1:$AH$1,'Lista Mortalità donna'!$C15:$AH15)</f>
        <v>0</v>
      </c>
      <c r="D39" s="22">
        <f>LOOKUP('Ipotesi e grafici'!E$5,'Lista Mortalità donna'!$C$1:$AH$1,'Lista Mortalità donna'!$C15:$AH15)</f>
        <v>0</v>
      </c>
      <c r="E39" s="22">
        <f>LOOKUP('Ipotesi e grafici'!F$5,'Lista Mortalità donna'!$C$1:$AH$1,'Lista Mortalità donna'!$C15:$AH15)</f>
        <v>0</v>
      </c>
      <c r="F39" s="22">
        <f>LOOKUP('Ipotesi e grafici'!G$5,'Lista Mortalità donna'!$C$1:$AH$1,'Lista Mortalità donna'!$C15:$AH15)</f>
        <v>0</v>
      </c>
      <c r="G39" s="22">
        <f>LOOKUP('Ipotesi e grafici'!H$5,'Lista Mortalità donna'!$C$1:$AH$1,'Lista Mortalità donna'!$C15:$AH15)</f>
        <v>0</v>
      </c>
      <c r="H39" s="22">
        <f>LOOKUP('Ipotesi e grafici'!I$5,'Lista Mortalità donna'!$C$1:$AH$1,'Lista Mortalità donna'!$C15:$AH15)</f>
        <v>0</v>
      </c>
      <c r="I39" s="22">
        <f>LOOKUP('Ipotesi e grafici'!J$5,'Lista Mortalità donna'!$C$1:$AH$1,'Lista Mortalità donna'!$C15:$AH15)</f>
        <v>0</v>
      </c>
      <c r="J39" s="22">
        <f>LOOKUP('Ipotesi e grafici'!K$5,'Lista Mortalità donna'!$C$1:$AH$1,'Lista Mortalità donna'!$C15:$AH15)</f>
        <v>0</v>
      </c>
      <c r="K39" s="22">
        <f>LOOKUP('Ipotesi e grafici'!L$5,'Lista Mortalità donna'!$C$1:$AH$1,'Lista Mortalità donna'!$C15:$AH15)</f>
        <v>0</v>
      </c>
      <c r="L39" s="22">
        <f>LOOKUP('Ipotesi e grafici'!M$5,'Lista Mortalità donna'!$C$1:$AH$1,'Lista Mortalità donna'!$C15:$AH15)</f>
        <v>0</v>
      </c>
      <c r="M39" s="22">
        <f>LOOKUP('Ipotesi e grafici'!N$5,'Lista Mortalità donna'!$C$1:$AH$1,'Lista Mortalità donna'!$C15:$AH15)</f>
        <v>0</v>
      </c>
      <c r="N39" s="22">
        <f>LOOKUP('Ipotesi e grafici'!O$5,'Lista Mortalità donna'!$C$1:$AH$1,'Lista Mortalità donna'!$C15:$AH15)</f>
        <v>0</v>
      </c>
      <c r="O39" s="22">
        <f>LOOKUP('Ipotesi e grafici'!P$5,'Lista Mortalità donna'!$C$1:$AH$1,'Lista Mortalità donna'!$C15:$AH15)</f>
        <v>0</v>
      </c>
      <c r="P39" s="22">
        <f>LOOKUP('Ipotesi e grafici'!Q$5,'Lista Mortalità donna'!$C$1:$AH$1,'Lista Mortalità donna'!$C15:$AH15)</f>
        <v>0</v>
      </c>
      <c r="Q39" s="22">
        <f>LOOKUP('Ipotesi e grafici'!R$5,'Lista Mortalità donna'!$C$1:$AH$1,'Lista Mortalità donna'!$C15:$AH15)</f>
        <v>0</v>
      </c>
      <c r="R39" s="22">
        <f>LOOKUP('Ipotesi e grafici'!S$5,'Lista Mortalità donna'!$C$1:$AH$1,'Lista Mortalità donna'!$C15:$AH15)</f>
        <v>0</v>
      </c>
    </row>
    <row r="40" spans="1:18" x14ac:dyDescent="0.3">
      <c r="A40" s="4" t="s">
        <v>13</v>
      </c>
      <c r="B40" s="4" t="s">
        <v>14</v>
      </c>
      <c r="C40" s="22">
        <f>LOOKUP('Ipotesi e grafici'!D$5,'Lista Mortalità donna'!$C$1:$AH$1,'Lista Mortalità donna'!$C16:$AH16)</f>
        <v>0</v>
      </c>
      <c r="D40" s="22">
        <f>LOOKUP('Ipotesi e grafici'!E$5,'Lista Mortalità donna'!$C$1:$AH$1,'Lista Mortalità donna'!$C16:$AH16)</f>
        <v>0</v>
      </c>
      <c r="E40" s="22">
        <f>LOOKUP('Ipotesi e grafici'!F$5,'Lista Mortalità donna'!$C$1:$AH$1,'Lista Mortalità donna'!$C16:$AH16)</f>
        <v>0</v>
      </c>
      <c r="F40" s="22">
        <f>LOOKUP('Ipotesi e grafici'!G$5,'Lista Mortalità donna'!$C$1:$AH$1,'Lista Mortalità donna'!$C16:$AH16)</f>
        <v>0</v>
      </c>
      <c r="G40" s="22">
        <f>LOOKUP('Ipotesi e grafici'!H$5,'Lista Mortalità donna'!$C$1:$AH$1,'Lista Mortalità donna'!$C16:$AH16)</f>
        <v>0</v>
      </c>
      <c r="H40" s="22">
        <f>LOOKUP('Ipotesi e grafici'!I$5,'Lista Mortalità donna'!$C$1:$AH$1,'Lista Mortalità donna'!$C16:$AH16)</f>
        <v>0</v>
      </c>
      <c r="I40" s="22">
        <f>LOOKUP('Ipotesi e grafici'!J$5,'Lista Mortalità donna'!$C$1:$AH$1,'Lista Mortalità donna'!$C16:$AH16)</f>
        <v>0</v>
      </c>
      <c r="J40" s="22">
        <f>LOOKUP('Ipotesi e grafici'!K$5,'Lista Mortalità donna'!$C$1:$AH$1,'Lista Mortalità donna'!$C16:$AH16)</f>
        <v>0</v>
      </c>
      <c r="K40" s="22">
        <f>LOOKUP('Ipotesi e grafici'!L$5,'Lista Mortalità donna'!$C$1:$AH$1,'Lista Mortalità donna'!$C16:$AH16)</f>
        <v>0</v>
      </c>
      <c r="L40" s="22">
        <f>LOOKUP('Ipotesi e grafici'!M$5,'Lista Mortalità donna'!$C$1:$AH$1,'Lista Mortalità donna'!$C16:$AH16)</f>
        <v>0</v>
      </c>
      <c r="M40" s="22">
        <f>LOOKUP('Ipotesi e grafici'!N$5,'Lista Mortalità donna'!$C$1:$AH$1,'Lista Mortalità donna'!$C16:$AH16)</f>
        <v>0</v>
      </c>
      <c r="N40" s="22">
        <f>LOOKUP('Ipotesi e grafici'!O$5,'Lista Mortalità donna'!$C$1:$AH$1,'Lista Mortalità donna'!$C16:$AH16)</f>
        <v>0</v>
      </c>
      <c r="O40" s="22">
        <f>LOOKUP('Ipotesi e grafici'!P$5,'Lista Mortalità donna'!$C$1:$AH$1,'Lista Mortalità donna'!$C16:$AH16)</f>
        <v>0</v>
      </c>
      <c r="P40" s="22">
        <f>LOOKUP('Ipotesi e grafici'!Q$5,'Lista Mortalità donna'!$C$1:$AH$1,'Lista Mortalità donna'!$C16:$AH16)</f>
        <v>0</v>
      </c>
      <c r="Q40" s="22">
        <f>LOOKUP('Ipotesi e grafici'!R$5,'Lista Mortalità donna'!$C$1:$AH$1,'Lista Mortalità donna'!$C16:$AH16)</f>
        <v>0</v>
      </c>
      <c r="R40" s="22">
        <f>LOOKUP('Ipotesi e grafici'!S$5,'Lista Mortalità donna'!$C$1:$AH$1,'Lista Mortalità donna'!$C16:$AH16)</f>
        <v>0</v>
      </c>
    </row>
    <row r="41" spans="1:18" x14ac:dyDescent="0.3">
      <c r="A41" s="4" t="s">
        <v>14</v>
      </c>
      <c r="B41" s="4" t="s">
        <v>15</v>
      </c>
      <c r="C41" s="22">
        <f>LOOKUP('Ipotesi e grafici'!D$5,'Lista Mortalità donna'!$C$1:$AH$1,'Lista Mortalità donna'!$C17:$AH17)</f>
        <v>0</v>
      </c>
      <c r="D41" s="22">
        <f>LOOKUP('Ipotesi e grafici'!E$5,'Lista Mortalità donna'!$C$1:$AH$1,'Lista Mortalità donna'!$C17:$AH17)</f>
        <v>0</v>
      </c>
      <c r="E41" s="22">
        <f>LOOKUP('Ipotesi e grafici'!F$5,'Lista Mortalità donna'!$C$1:$AH$1,'Lista Mortalità donna'!$C17:$AH17)</f>
        <v>0</v>
      </c>
      <c r="F41" s="22">
        <f>LOOKUP('Ipotesi e grafici'!G$5,'Lista Mortalità donna'!$C$1:$AH$1,'Lista Mortalità donna'!$C17:$AH17)</f>
        <v>0</v>
      </c>
      <c r="G41" s="22">
        <f>LOOKUP('Ipotesi e grafici'!H$5,'Lista Mortalità donna'!$C$1:$AH$1,'Lista Mortalità donna'!$C17:$AH17)</f>
        <v>0</v>
      </c>
      <c r="H41" s="22">
        <f>LOOKUP('Ipotesi e grafici'!I$5,'Lista Mortalità donna'!$C$1:$AH$1,'Lista Mortalità donna'!$C17:$AH17)</f>
        <v>0</v>
      </c>
      <c r="I41" s="22">
        <f>LOOKUP('Ipotesi e grafici'!J$5,'Lista Mortalità donna'!$C$1:$AH$1,'Lista Mortalità donna'!$C17:$AH17)</f>
        <v>0</v>
      </c>
      <c r="J41" s="22">
        <f>LOOKUP('Ipotesi e grafici'!K$5,'Lista Mortalità donna'!$C$1:$AH$1,'Lista Mortalità donna'!$C17:$AH17)</f>
        <v>0</v>
      </c>
      <c r="K41" s="22">
        <f>LOOKUP('Ipotesi e grafici'!L$5,'Lista Mortalità donna'!$C$1:$AH$1,'Lista Mortalità donna'!$C17:$AH17)</f>
        <v>0</v>
      </c>
      <c r="L41" s="22">
        <f>LOOKUP('Ipotesi e grafici'!M$5,'Lista Mortalità donna'!$C$1:$AH$1,'Lista Mortalità donna'!$C17:$AH17)</f>
        <v>0</v>
      </c>
      <c r="M41" s="22">
        <f>LOOKUP('Ipotesi e grafici'!N$5,'Lista Mortalità donna'!$C$1:$AH$1,'Lista Mortalità donna'!$C17:$AH17)</f>
        <v>0</v>
      </c>
      <c r="N41" s="22">
        <f>LOOKUP('Ipotesi e grafici'!O$5,'Lista Mortalità donna'!$C$1:$AH$1,'Lista Mortalità donna'!$C17:$AH17)</f>
        <v>0</v>
      </c>
      <c r="O41" s="22">
        <f>LOOKUP('Ipotesi e grafici'!P$5,'Lista Mortalità donna'!$C$1:$AH$1,'Lista Mortalità donna'!$C17:$AH17)</f>
        <v>0</v>
      </c>
      <c r="P41" s="22">
        <f>LOOKUP('Ipotesi e grafici'!Q$5,'Lista Mortalità donna'!$C$1:$AH$1,'Lista Mortalità donna'!$C17:$AH17)</f>
        <v>0</v>
      </c>
      <c r="Q41" s="22">
        <f>LOOKUP('Ipotesi e grafici'!R$5,'Lista Mortalità donna'!$C$1:$AH$1,'Lista Mortalità donna'!$C17:$AH17)</f>
        <v>0</v>
      </c>
      <c r="R41" s="22">
        <f>LOOKUP('Ipotesi e grafici'!S$5,'Lista Mortalità donna'!$C$1:$AH$1,'Lista Mortalità donna'!$C17:$AH17)</f>
        <v>0</v>
      </c>
    </row>
    <row r="42" spans="1:18" x14ac:dyDescent="0.3">
      <c r="A42" s="4" t="s">
        <v>15</v>
      </c>
      <c r="B42" s="4" t="s">
        <v>16</v>
      </c>
      <c r="C42" s="22">
        <f>LOOKUP('Ipotesi e grafici'!D$5,'Lista Mortalità donna'!$C$1:$AH$1,'Lista Mortalità donna'!$C18:$AH18)</f>
        <v>0</v>
      </c>
      <c r="D42" s="22">
        <f>LOOKUP('Ipotesi e grafici'!E$5,'Lista Mortalità donna'!$C$1:$AH$1,'Lista Mortalità donna'!$C18:$AH18)</f>
        <v>0</v>
      </c>
      <c r="E42" s="22">
        <f>LOOKUP('Ipotesi e grafici'!F$5,'Lista Mortalità donna'!$C$1:$AH$1,'Lista Mortalità donna'!$C18:$AH18)</f>
        <v>0</v>
      </c>
      <c r="F42" s="22">
        <f>LOOKUP('Ipotesi e grafici'!G$5,'Lista Mortalità donna'!$C$1:$AH$1,'Lista Mortalità donna'!$C18:$AH18)</f>
        <v>0</v>
      </c>
      <c r="G42" s="22">
        <f>LOOKUP('Ipotesi e grafici'!H$5,'Lista Mortalità donna'!$C$1:$AH$1,'Lista Mortalità donna'!$C18:$AH18)</f>
        <v>0</v>
      </c>
      <c r="H42" s="22">
        <f>LOOKUP('Ipotesi e grafici'!I$5,'Lista Mortalità donna'!$C$1:$AH$1,'Lista Mortalità donna'!$C18:$AH18)</f>
        <v>0</v>
      </c>
      <c r="I42" s="22">
        <f>LOOKUP('Ipotesi e grafici'!J$5,'Lista Mortalità donna'!$C$1:$AH$1,'Lista Mortalità donna'!$C18:$AH18)</f>
        <v>0</v>
      </c>
      <c r="J42" s="22">
        <f>LOOKUP('Ipotesi e grafici'!K$5,'Lista Mortalità donna'!$C$1:$AH$1,'Lista Mortalità donna'!$C18:$AH18)</f>
        <v>0</v>
      </c>
      <c r="K42" s="22">
        <f>LOOKUP('Ipotesi e grafici'!L$5,'Lista Mortalità donna'!$C$1:$AH$1,'Lista Mortalità donna'!$C18:$AH18)</f>
        <v>0</v>
      </c>
      <c r="L42" s="22">
        <f>LOOKUP('Ipotesi e grafici'!M$5,'Lista Mortalità donna'!$C$1:$AH$1,'Lista Mortalità donna'!$C18:$AH18)</f>
        <v>0</v>
      </c>
      <c r="M42" s="22">
        <f>LOOKUP('Ipotesi e grafici'!N$5,'Lista Mortalità donna'!$C$1:$AH$1,'Lista Mortalità donna'!$C18:$AH18)</f>
        <v>0</v>
      </c>
      <c r="N42" s="22">
        <f>LOOKUP('Ipotesi e grafici'!O$5,'Lista Mortalità donna'!$C$1:$AH$1,'Lista Mortalità donna'!$C18:$AH18)</f>
        <v>0</v>
      </c>
      <c r="O42" s="22">
        <f>LOOKUP('Ipotesi e grafici'!P$5,'Lista Mortalità donna'!$C$1:$AH$1,'Lista Mortalità donna'!$C18:$AH18)</f>
        <v>0</v>
      </c>
      <c r="P42" s="22">
        <f>LOOKUP('Ipotesi e grafici'!Q$5,'Lista Mortalità donna'!$C$1:$AH$1,'Lista Mortalità donna'!$C18:$AH18)</f>
        <v>0</v>
      </c>
      <c r="Q42" s="22">
        <f>LOOKUP('Ipotesi e grafici'!R$5,'Lista Mortalità donna'!$C$1:$AH$1,'Lista Mortalità donna'!$C18:$AH18)</f>
        <v>0</v>
      </c>
      <c r="R42" s="22">
        <f>LOOKUP('Ipotesi e grafici'!S$5,'Lista Mortalità donna'!$C$1:$AH$1,'Lista Mortalità donna'!$C18:$AH18)</f>
        <v>0</v>
      </c>
    </row>
    <row r="43" spans="1:18" x14ac:dyDescent="0.3">
      <c r="A43" s="4" t="s">
        <v>16</v>
      </c>
      <c r="B43" s="4" t="s">
        <v>17</v>
      </c>
      <c r="C43" s="22">
        <f>LOOKUP('Ipotesi e grafici'!D$5,'Lista Mortalità donna'!$C$1:$AH$1,'Lista Mortalità donna'!$C19:$AH19)</f>
        <v>0</v>
      </c>
      <c r="D43" s="22">
        <f>LOOKUP('Ipotesi e grafici'!E$5,'Lista Mortalità donna'!$C$1:$AH$1,'Lista Mortalità donna'!$C19:$AH19)</f>
        <v>0</v>
      </c>
      <c r="E43" s="22">
        <f>LOOKUP('Ipotesi e grafici'!F$5,'Lista Mortalità donna'!$C$1:$AH$1,'Lista Mortalità donna'!$C19:$AH19)</f>
        <v>0</v>
      </c>
      <c r="F43" s="22">
        <f>LOOKUP('Ipotesi e grafici'!G$5,'Lista Mortalità donna'!$C$1:$AH$1,'Lista Mortalità donna'!$C19:$AH19)</f>
        <v>0</v>
      </c>
      <c r="G43" s="22">
        <f>LOOKUP('Ipotesi e grafici'!H$5,'Lista Mortalità donna'!$C$1:$AH$1,'Lista Mortalità donna'!$C19:$AH19)</f>
        <v>0</v>
      </c>
      <c r="H43" s="22">
        <f>LOOKUP('Ipotesi e grafici'!I$5,'Lista Mortalità donna'!$C$1:$AH$1,'Lista Mortalità donna'!$C19:$AH19)</f>
        <v>0</v>
      </c>
      <c r="I43" s="22">
        <f>LOOKUP('Ipotesi e grafici'!J$5,'Lista Mortalità donna'!$C$1:$AH$1,'Lista Mortalità donna'!$C19:$AH19)</f>
        <v>0</v>
      </c>
      <c r="J43" s="22">
        <f>LOOKUP('Ipotesi e grafici'!K$5,'Lista Mortalità donna'!$C$1:$AH$1,'Lista Mortalità donna'!$C19:$AH19)</f>
        <v>0</v>
      </c>
      <c r="K43" s="22">
        <f>LOOKUP('Ipotesi e grafici'!L$5,'Lista Mortalità donna'!$C$1:$AH$1,'Lista Mortalità donna'!$C19:$AH19)</f>
        <v>0</v>
      </c>
      <c r="L43" s="22">
        <f>LOOKUP('Ipotesi e grafici'!M$5,'Lista Mortalità donna'!$C$1:$AH$1,'Lista Mortalità donna'!$C19:$AH19)</f>
        <v>0</v>
      </c>
      <c r="M43" s="22">
        <f>LOOKUP('Ipotesi e grafici'!N$5,'Lista Mortalità donna'!$C$1:$AH$1,'Lista Mortalità donna'!$C19:$AH19)</f>
        <v>0</v>
      </c>
      <c r="N43" s="22">
        <f>LOOKUP('Ipotesi e grafici'!O$5,'Lista Mortalità donna'!$C$1:$AH$1,'Lista Mortalità donna'!$C19:$AH19)</f>
        <v>0</v>
      </c>
      <c r="O43" s="22">
        <f>LOOKUP('Ipotesi e grafici'!P$5,'Lista Mortalità donna'!$C$1:$AH$1,'Lista Mortalità donna'!$C19:$AH19)</f>
        <v>0</v>
      </c>
      <c r="P43" s="22">
        <f>LOOKUP('Ipotesi e grafici'!Q$5,'Lista Mortalità donna'!$C$1:$AH$1,'Lista Mortalità donna'!$C19:$AH19)</f>
        <v>0</v>
      </c>
      <c r="Q43" s="22">
        <f>LOOKUP('Ipotesi e grafici'!R$5,'Lista Mortalità donna'!$C$1:$AH$1,'Lista Mortalità donna'!$C19:$AH19)</f>
        <v>0</v>
      </c>
      <c r="R43" s="22">
        <f>LOOKUP('Ipotesi e grafici'!S$5,'Lista Mortalità donna'!$C$1:$AH$1,'Lista Mortalità donna'!$C19:$AH19)</f>
        <v>0</v>
      </c>
    </row>
    <row r="44" spans="1:18" x14ac:dyDescent="0.3">
      <c r="A44" s="4" t="s">
        <v>17</v>
      </c>
      <c r="B44" s="4" t="s">
        <v>18</v>
      </c>
      <c r="C44" s="22">
        <f>LOOKUP('Ipotesi e grafici'!D$5,'Lista Mortalità donna'!$C$1:$AH$1,'Lista Mortalità donna'!$C20:$AH20)</f>
        <v>0</v>
      </c>
      <c r="D44" s="22">
        <f>LOOKUP('Ipotesi e grafici'!E$5,'Lista Mortalità donna'!$C$1:$AH$1,'Lista Mortalità donna'!$C20:$AH20)</f>
        <v>0</v>
      </c>
      <c r="E44" s="22">
        <f>LOOKUP('Ipotesi e grafici'!F$5,'Lista Mortalità donna'!$C$1:$AH$1,'Lista Mortalità donna'!$C20:$AH20)</f>
        <v>0</v>
      </c>
      <c r="F44" s="22">
        <f>LOOKUP('Ipotesi e grafici'!G$5,'Lista Mortalità donna'!$C$1:$AH$1,'Lista Mortalità donna'!$C20:$AH20)</f>
        <v>0</v>
      </c>
      <c r="G44" s="22">
        <f>LOOKUP('Ipotesi e grafici'!H$5,'Lista Mortalità donna'!$C$1:$AH$1,'Lista Mortalità donna'!$C20:$AH20)</f>
        <v>0</v>
      </c>
      <c r="H44" s="22">
        <f>LOOKUP('Ipotesi e grafici'!I$5,'Lista Mortalità donna'!$C$1:$AH$1,'Lista Mortalità donna'!$C20:$AH20)</f>
        <v>0</v>
      </c>
      <c r="I44" s="22">
        <f>LOOKUP('Ipotesi e grafici'!J$5,'Lista Mortalità donna'!$C$1:$AH$1,'Lista Mortalità donna'!$C20:$AH20)</f>
        <v>0</v>
      </c>
      <c r="J44" s="22">
        <f>LOOKUP('Ipotesi e grafici'!K$5,'Lista Mortalità donna'!$C$1:$AH$1,'Lista Mortalità donna'!$C20:$AH20)</f>
        <v>0</v>
      </c>
      <c r="K44" s="22">
        <f>LOOKUP('Ipotesi e grafici'!L$5,'Lista Mortalità donna'!$C$1:$AH$1,'Lista Mortalità donna'!$C20:$AH20)</f>
        <v>0</v>
      </c>
      <c r="L44" s="22">
        <f>LOOKUP('Ipotesi e grafici'!M$5,'Lista Mortalità donna'!$C$1:$AH$1,'Lista Mortalità donna'!$C20:$AH20)</f>
        <v>0</v>
      </c>
      <c r="M44" s="22">
        <f>LOOKUP('Ipotesi e grafici'!N$5,'Lista Mortalità donna'!$C$1:$AH$1,'Lista Mortalità donna'!$C20:$AH20)</f>
        <v>0</v>
      </c>
      <c r="N44" s="22">
        <f>LOOKUP('Ipotesi e grafici'!O$5,'Lista Mortalità donna'!$C$1:$AH$1,'Lista Mortalità donna'!$C20:$AH20)</f>
        <v>0</v>
      </c>
      <c r="O44" s="22">
        <f>LOOKUP('Ipotesi e grafici'!P$5,'Lista Mortalità donna'!$C$1:$AH$1,'Lista Mortalità donna'!$C20:$AH20)</f>
        <v>0</v>
      </c>
      <c r="P44" s="22">
        <f>LOOKUP('Ipotesi e grafici'!Q$5,'Lista Mortalità donna'!$C$1:$AH$1,'Lista Mortalità donna'!$C20:$AH20)</f>
        <v>0</v>
      </c>
      <c r="Q44" s="22">
        <f>LOOKUP('Ipotesi e grafici'!R$5,'Lista Mortalità donna'!$C$1:$AH$1,'Lista Mortalità donna'!$C20:$AH20)</f>
        <v>0</v>
      </c>
      <c r="R44" s="22">
        <f>LOOKUP('Ipotesi e grafici'!S$5,'Lista Mortalità donna'!$C$1:$AH$1,'Lista Mortalità donna'!$C20:$AH20)</f>
        <v>0</v>
      </c>
    </row>
    <row r="45" spans="1:18" x14ac:dyDescent="0.3">
      <c r="A45" s="4" t="s">
        <v>18</v>
      </c>
      <c r="B45" s="4" t="s">
        <v>19</v>
      </c>
      <c r="C45" s="22">
        <f>LOOKUP('Ipotesi e grafici'!D$5,'Lista Mortalità donna'!$C$1:$AH$1,'Lista Mortalità donna'!$C21:$AH21)</f>
        <v>0</v>
      </c>
      <c r="D45" s="22">
        <f>LOOKUP('Ipotesi e grafici'!E$5,'Lista Mortalità donna'!$C$1:$AH$1,'Lista Mortalità donna'!$C21:$AH21)</f>
        <v>0</v>
      </c>
      <c r="E45" s="22">
        <f>LOOKUP('Ipotesi e grafici'!F$5,'Lista Mortalità donna'!$C$1:$AH$1,'Lista Mortalità donna'!$C21:$AH21)</f>
        <v>0</v>
      </c>
      <c r="F45" s="22">
        <f>LOOKUP('Ipotesi e grafici'!G$5,'Lista Mortalità donna'!$C$1:$AH$1,'Lista Mortalità donna'!$C21:$AH21)</f>
        <v>0</v>
      </c>
      <c r="G45" s="22">
        <f>LOOKUP('Ipotesi e grafici'!H$5,'Lista Mortalità donna'!$C$1:$AH$1,'Lista Mortalità donna'!$C21:$AH21)</f>
        <v>0</v>
      </c>
      <c r="H45" s="22">
        <f>LOOKUP('Ipotesi e grafici'!I$5,'Lista Mortalità donna'!$C$1:$AH$1,'Lista Mortalità donna'!$C21:$AH21)</f>
        <v>0</v>
      </c>
      <c r="I45" s="22">
        <f>LOOKUP('Ipotesi e grafici'!J$5,'Lista Mortalità donna'!$C$1:$AH$1,'Lista Mortalità donna'!$C21:$AH21)</f>
        <v>0</v>
      </c>
      <c r="J45" s="22">
        <f>LOOKUP('Ipotesi e grafici'!K$5,'Lista Mortalità donna'!$C$1:$AH$1,'Lista Mortalità donna'!$C21:$AH21)</f>
        <v>0</v>
      </c>
      <c r="K45" s="22">
        <f>LOOKUP('Ipotesi e grafici'!L$5,'Lista Mortalità donna'!$C$1:$AH$1,'Lista Mortalità donna'!$C21:$AH21)</f>
        <v>0</v>
      </c>
      <c r="L45" s="22">
        <f>LOOKUP('Ipotesi e grafici'!M$5,'Lista Mortalità donna'!$C$1:$AH$1,'Lista Mortalità donna'!$C21:$AH21)</f>
        <v>0</v>
      </c>
      <c r="M45" s="22">
        <f>LOOKUP('Ipotesi e grafici'!N$5,'Lista Mortalità donna'!$C$1:$AH$1,'Lista Mortalità donna'!$C21:$AH21)</f>
        <v>0</v>
      </c>
      <c r="N45" s="22">
        <f>LOOKUP('Ipotesi e grafici'!O$5,'Lista Mortalità donna'!$C$1:$AH$1,'Lista Mortalità donna'!$C21:$AH21)</f>
        <v>0</v>
      </c>
      <c r="O45" s="22">
        <f>LOOKUP('Ipotesi e grafici'!P$5,'Lista Mortalità donna'!$C$1:$AH$1,'Lista Mortalità donna'!$C21:$AH21)</f>
        <v>0</v>
      </c>
      <c r="P45" s="22">
        <f>LOOKUP('Ipotesi e grafici'!Q$5,'Lista Mortalità donna'!$C$1:$AH$1,'Lista Mortalità donna'!$C21:$AH21)</f>
        <v>0</v>
      </c>
      <c r="Q45" s="22">
        <f>LOOKUP('Ipotesi e grafici'!R$5,'Lista Mortalità donna'!$C$1:$AH$1,'Lista Mortalità donna'!$C21:$AH21)</f>
        <v>0</v>
      </c>
      <c r="R45" s="22">
        <f>LOOKUP('Ipotesi e grafici'!S$5,'Lista Mortalità donna'!$C$1:$AH$1,'Lista Mortalità donna'!$C21:$AH21)</f>
        <v>0</v>
      </c>
    </row>
    <row r="46" spans="1:18" ht="14.5" thickBot="1" x14ac:dyDescent="0.35">
      <c r="A46" s="5" t="s">
        <v>40</v>
      </c>
      <c r="B46" s="5" t="s">
        <v>20</v>
      </c>
      <c r="C46" s="22">
        <f>LOOKUP('Ipotesi e grafici'!D$5,'Lista Mortalità donna'!$C$1:$AH$1,'Lista Mortalità donna'!$C22:$AH22)</f>
        <v>0</v>
      </c>
      <c r="D46" s="22">
        <f>LOOKUP('Ipotesi e grafici'!E$5,'Lista Mortalità donna'!$C$1:$AH$1,'Lista Mortalità donna'!$C22:$AH22)</f>
        <v>0</v>
      </c>
      <c r="E46" s="22">
        <f>LOOKUP('Ipotesi e grafici'!F$5,'Lista Mortalità donna'!$C$1:$AH$1,'Lista Mortalità donna'!$C22:$AH22)</f>
        <v>0</v>
      </c>
      <c r="F46" s="22">
        <f>LOOKUP('Ipotesi e grafici'!G$5,'Lista Mortalità donna'!$C$1:$AH$1,'Lista Mortalità donna'!$C22:$AH22)</f>
        <v>0</v>
      </c>
      <c r="G46" s="22">
        <f>LOOKUP('Ipotesi e grafici'!H$5,'Lista Mortalità donna'!$C$1:$AH$1,'Lista Mortalità donna'!$C22:$AH22)</f>
        <v>0</v>
      </c>
      <c r="H46" s="22">
        <f>LOOKUP('Ipotesi e grafici'!I$5,'Lista Mortalità donna'!$C$1:$AH$1,'Lista Mortalità donna'!$C22:$AH22)</f>
        <v>0</v>
      </c>
      <c r="I46" s="22">
        <f>LOOKUP('Ipotesi e grafici'!J$5,'Lista Mortalità donna'!$C$1:$AH$1,'Lista Mortalità donna'!$C22:$AH22)</f>
        <v>0</v>
      </c>
      <c r="J46" s="22">
        <f>LOOKUP('Ipotesi e grafici'!K$5,'Lista Mortalità donna'!$C$1:$AH$1,'Lista Mortalità donna'!$C22:$AH22)</f>
        <v>0</v>
      </c>
      <c r="K46" s="22">
        <f>LOOKUP('Ipotesi e grafici'!L$5,'Lista Mortalità donna'!$C$1:$AH$1,'Lista Mortalità donna'!$C22:$AH22)</f>
        <v>0</v>
      </c>
      <c r="L46" s="22">
        <f>LOOKUP('Ipotesi e grafici'!M$5,'Lista Mortalità donna'!$C$1:$AH$1,'Lista Mortalità donna'!$C22:$AH22)</f>
        <v>0</v>
      </c>
      <c r="M46" s="22">
        <f>LOOKUP('Ipotesi e grafici'!N$5,'Lista Mortalità donna'!$C$1:$AH$1,'Lista Mortalità donna'!$C22:$AH22)</f>
        <v>0</v>
      </c>
      <c r="N46" s="22">
        <f>LOOKUP('Ipotesi e grafici'!O$5,'Lista Mortalità donna'!$C$1:$AH$1,'Lista Mortalità donna'!$C22:$AH22)</f>
        <v>0</v>
      </c>
      <c r="O46" s="22">
        <f>LOOKUP('Ipotesi e grafici'!P$5,'Lista Mortalità donna'!$C$1:$AH$1,'Lista Mortalità donna'!$C22:$AH22)</f>
        <v>0</v>
      </c>
      <c r="P46" s="22">
        <f>LOOKUP('Ipotesi e grafici'!Q$5,'Lista Mortalità donna'!$C$1:$AH$1,'Lista Mortalità donna'!$C22:$AH22)</f>
        <v>0</v>
      </c>
      <c r="Q46" s="22">
        <f>LOOKUP('Ipotesi e grafici'!R$5,'Lista Mortalità donna'!$C$1:$AH$1,'Lista Mortalità donna'!$C22:$AH22)</f>
        <v>0</v>
      </c>
      <c r="R46" s="22">
        <f>LOOKUP('Ipotesi e grafici'!S$5,'Lista Mortalità donna'!$C$1:$AH$1,'Lista Mortalità donna'!$C22:$AH22)</f>
        <v>0</v>
      </c>
    </row>
  </sheetData>
  <pageMargins left="0.7" right="0.7" top="0.75" bottom="0.75" header="0.3" footer="0.3"/>
  <ignoredErrors>
    <ignoredError sqref="B5 A6 B28 A2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46"/>
  <sheetViews>
    <sheetView workbookViewId="0"/>
  </sheetViews>
  <sheetFormatPr baseColWidth="10" defaultColWidth="11.25" defaultRowHeight="14" x14ac:dyDescent="0.3"/>
  <cols>
    <col min="1" max="1" width="12.25" customWidth="1"/>
    <col min="2" max="2" width="10.25" customWidth="1"/>
  </cols>
  <sheetData>
    <row r="1" spans="1:18" ht="14.5" thickBot="1" x14ac:dyDescent="0.35">
      <c r="B1" t="s">
        <v>85</v>
      </c>
    </row>
    <row r="2" spans="1:18" ht="14.5" thickBot="1" x14ac:dyDescent="0.35">
      <c r="A2" t="s">
        <v>96</v>
      </c>
      <c r="B2" t="s">
        <v>97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2" t="s">
        <v>37</v>
      </c>
    </row>
    <row r="3" spans="1:18" x14ac:dyDescent="0.3">
      <c r="A3" s="9" t="s">
        <v>98</v>
      </c>
      <c r="B3" s="10" t="s">
        <v>7</v>
      </c>
      <c r="C3">
        <f>LOOKUP('Ipotesi e grafici'!D$6,'Lista Saldi migratori uomini'!$C$1:$AH$1,'Lista Saldi migratori uomini'!$C2:$AH2)</f>
        <v>0</v>
      </c>
      <c r="D3">
        <f>LOOKUP('Ipotesi e grafici'!E$6,'Lista Saldi migratori uomini'!$C$1:$AH$1,'Lista Saldi migratori uomini'!$C2:$AH2)</f>
        <v>0</v>
      </c>
      <c r="E3">
        <f>LOOKUP('Ipotesi e grafici'!F$6,'Lista Saldi migratori uomini'!$C$1:$AH$1,'Lista Saldi migratori uomini'!$C2:$AH2)</f>
        <v>0</v>
      </c>
      <c r="F3">
        <f>LOOKUP('Ipotesi e grafici'!G$6,'Lista Saldi migratori uomini'!$C$1:$AH$1,'Lista Saldi migratori uomini'!$C2:$AH2)</f>
        <v>0</v>
      </c>
      <c r="G3">
        <f>LOOKUP('Ipotesi e grafici'!H$6,'Lista Saldi migratori uomini'!$C$1:$AH$1,'Lista Saldi migratori uomini'!$C2:$AH2)</f>
        <v>0</v>
      </c>
      <c r="H3">
        <f>LOOKUP('Ipotesi e grafici'!I$6,'Lista Saldi migratori uomini'!$C$1:$AH$1,'Lista Saldi migratori uomini'!$C2:$AH2)</f>
        <v>0</v>
      </c>
      <c r="I3">
        <f>LOOKUP('Ipotesi e grafici'!J$6,'Lista Saldi migratori uomini'!$C$1:$AH$1,'Lista Saldi migratori uomini'!$C2:$AH2)</f>
        <v>0</v>
      </c>
      <c r="J3">
        <f>LOOKUP('Ipotesi e grafici'!K$6,'Lista Saldi migratori uomini'!$C$1:$AH$1,'Lista Saldi migratori uomini'!$C2:$AH2)</f>
        <v>0</v>
      </c>
      <c r="K3">
        <f>LOOKUP('Ipotesi e grafici'!L$6,'Lista Saldi migratori uomini'!$C$1:$AH$1,'Lista Saldi migratori uomini'!$C2:$AH2)</f>
        <v>0</v>
      </c>
      <c r="L3">
        <f>LOOKUP('Ipotesi e grafici'!M$6,'Lista Saldi migratori uomini'!$C$1:$AH$1,'Lista Saldi migratori uomini'!$C2:$AH2)</f>
        <v>0</v>
      </c>
      <c r="M3">
        <f>LOOKUP('Ipotesi e grafici'!N$6,'Lista Saldi migratori uomini'!$C$1:$AH$1,'Lista Saldi migratori uomini'!$C2:$AH2)</f>
        <v>0</v>
      </c>
      <c r="N3">
        <f>LOOKUP('Ipotesi e grafici'!O$6,'Lista Saldi migratori uomini'!$C$1:$AH$1,'Lista Saldi migratori uomini'!$C2:$AH2)</f>
        <v>0</v>
      </c>
      <c r="O3">
        <f>LOOKUP('Ipotesi e grafici'!P$6,'Lista Saldi migratori uomini'!$C$1:$AH$1,'Lista Saldi migratori uomini'!$C2:$AH2)</f>
        <v>0</v>
      </c>
      <c r="P3">
        <f>LOOKUP('Ipotesi e grafici'!Q$6,'Lista Saldi migratori uomini'!$C$1:$AH$1,'Lista Saldi migratori uomini'!$C2:$AH2)</f>
        <v>0</v>
      </c>
      <c r="Q3">
        <f>LOOKUP('Ipotesi e grafici'!R$6,'Lista Saldi migratori uomini'!$C$1:$AH$1,'Lista Saldi migratori uomini'!$C2:$AH2)</f>
        <v>0</v>
      </c>
      <c r="R3">
        <f>LOOKUP('Ipotesi e grafici'!S$6,'Lista Saldi migratori uomini'!$C$1:$AH$1,'Lista Saldi migratori uomini'!$C2:$AH2)</f>
        <v>0</v>
      </c>
    </row>
    <row r="4" spans="1:18" x14ac:dyDescent="0.3">
      <c r="A4" s="4" t="s">
        <v>7</v>
      </c>
      <c r="B4" s="11" t="s">
        <v>8</v>
      </c>
      <c r="C4">
        <f>LOOKUP('Ipotesi e grafici'!D$6,'Lista Saldi migratori uomini'!$C$1:$AH$1,'Lista Saldi migratori uomini'!$C3:$AH3)</f>
        <v>0</v>
      </c>
      <c r="D4">
        <f>LOOKUP('Ipotesi e grafici'!E$6,'Lista Saldi migratori uomini'!$C$1:$AH$1,'Lista Saldi migratori uomini'!$C3:$AH3)</f>
        <v>0</v>
      </c>
      <c r="E4">
        <f>LOOKUP('Ipotesi e grafici'!F$6,'Lista Saldi migratori uomini'!$C$1:$AH$1,'Lista Saldi migratori uomini'!$C3:$AH3)</f>
        <v>0</v>
      </c>
      <c r="F4">
        <f>LOOKUP('Ipotesi e grafici'!G$6,'Lista Saldi migratori uomini'!$C$1:$AH$1,'Lista Saldi migratori uomini'!$C3:$AH3)</f>
        <v>0</v>
      </c>
      <c r="G4">
        <f>LOOKUP('Ipotesi e grafici'!H$6,'Lista Saldi migratori uomini'!$C$1:$AH$1,'Lista Saldi migratori uomini'!$C3:$AH3)</f>
        <v>0</v>
      </c>
      <c r="H4">
        <f>LOOKUP('Ipotesi e grafici'!I$6,'Lista Saldi migratori uomini'!$C$1:$AH$1,'Lista Saldi migratori uomini'!$C3:$AH3)</f>
        <v>0</v>
      </c>
      <c r="I4">
        <f>LOOKUP('Ipotesi e grafici'!J$6,'Lista Saldi migratori uomini'!$C$1:$AH$1,'Lista Saldi migratori uomini'!$C3:$AH3)</f>
        <v>0</v>
      </c>
      <c r="J4">
        <f>LOOKUP('Ipotesi e grafici'!K$6,'Lista Saldi migratori uomini'!$C$1:$AH$1,'Lista Saldi migratori uomini'!$C3:$AH3)</f>
        <v>0</v>
      </c>
      <c r="K4">
        <f>LOOKUP('Ipotesi e grafici'!L$6,'Lista Saldi migratori uomini'!$C$1:$AH$1,'Lista Saldi migratori uomini'!$C3:$AH3)</f>
        <v>0</v>
      </c>
      <c r="L4">
        <f>LOOKUP('Ipotesi e grafici'!M$6,'Lista Saldi migratori uomini'!$C$1:$AH$1,'Lista Saldi migratori uomini'!$C3:$AH3)</f>
        <v>0</v>
      </c>
      <c r="M4">
        <f>LOOKUP('Ipotesi e grafici'!N$6,'Lista Saldi migratori uomini'!$C$1:$AH$1,'Lista Saldi migratori uomini'!$C3:$AH3)</f>
        <v>0</v>
      </c>
      <c r="N4">
        <f>LOOKUP('Ipotesi e grafici'!O$6,'Lista Saldi migratori uomini'!$C$1:$AH$1,'Lista Saldi migratori uomini'!$C3:$AH3)</f>
        <v>0</v>
      </c>
      <c r="O4">
        <f>LOOKUP('Ipotesi e grafici'!P$6,'Lista Saldi migratori uomini'!$C$1:$AH$1,'Lista Saldi migratori uomini'!$C3:$AH3)</f>
        <v>0</v>
      </c>
      <c r="P4">
        <f>LOOKUP('Ipotesi e grafici'!Q$6,'Lista Saldi migratori uomini'!$C$1:$AH$1,'Lista Saldi migratori uomini'!$C3:$AH3)</f>
        <v>0</v>
      </c>
      <c r="Q4">
        <f>LOOKUP('Ipotesi e grafici'!R$6,'Lista Saldi migratori uomini'!$C$1:$AH$1,'Lista Saldi migratori uomini'!$C3:$AH3)</f>
        <v>0</v>
      </c>
      <c r="R4">
        <f>LOOKUP('Ipotesi e grafici'!S$6,'Lista Saldi migratori uomini'!$C$1:$AH$1,'Lista Saldi migratori uomini'!$C3:$AH3)</f>
        <v>0</v>
      </c>
    </row>
    <row r="5" spans="1:18" x14ac:dyDescent="0.3">
      <c r="A5" s="4" t="s">
        <v>8</v>
      </c>
      <c r="B5" s="12" t="s">
        <v>9</v>
      </c>
      <c r="C5">
        <f>LOOKUP('Ipotesi e grafici'!D$6,'Lista Saldi migratori uomini'!$C$1:$AH$1,'Lista Saldi migratori uomini'!$C4:$AH4)</f>
        <v>0</v>
      </c>
      <c r="D5">
        <f>LOOKUP('Ipotesi e grafici'!E$6,'Lista Saldi migratori uomini'!$C$1:$AH$1,'Lista Saldi migratori uomini'!$C4:$AH4)</f>
        <v>0</v>
      </c>
      <c r="E5">
        <f>LOOKUP('Ipotesi e grafici'!F$6,'Lista Saldi migratori uomini'!$C$1:$AH$1,'Lista Saldi migratori uomini'!$C4:$AH4)</f>
        <v>0</v>
      </c>
      <c r="F5">
        <f>LOOKUP('Ipotesi e grafici'!G$6,'Lista Saldi migratori uomini'!$C$1:$AH$1,'Lista Saldi migratori uomini'!$C4:$AH4)</f>
        <v>0</v>
      </c>
      <c r="G5">
        <f>LOOKUP('Ipotesi e grafici'!H$6,'Lista Saldi migratori uomini'!$C$1:$AH$1,'Lista Saldi migratori uomini'!$C4:$AH4)</f>
        <v>0</v>
      </c>
      <c r="H5">
        <f>LOOKUP('Ipotesi e grafici'!I$6,'Lista Saldi migratori uomini'!$C$1:$AH$1,'Lista Saldi migratori uomini'!$C4:$AH4)</f>
        <v>0</v>
      </c>
      <c r="I5">
        <f>LOOKUP('Ipotesi e grafici'!J$6,'Lista Saldi migratori uomini'!$C$1:$AH$1,'Lista Saldi migratori uomini'!$C4:$AH4)</f>
        <v>0</v>
      </c>
      <c r="J5">
        <f>LOOKUP('Ipotesi e grafici'!K$6,'Lista Saldi migratori uomini'!$C$1:$AH$1,'Lista Saldi migratori uomini'!$C4:$AH4)</f>
        <v>0</v>
      </c>
      <c r="K5">
        <f>LOOKUP('Ipotesi e grafici'!L$6,'Lista Saldi migratori uomini'!$C$1:$AH$1,'Lista Saldi migratori uomini'!$C4:$AH4)</f>
        <v>0</v>
      </c>
      <c r="L5">
        <f>LOOKUP('Ipotesi e grafici'!M$6,'Lista Saldi migratori uomini'!$C$1:$AH$1,'Lista Saldi migratori uomini'!$C4:$AH4)</f>
        <v>0</v>
      </c>
      <c r="M5">
        <f>LOOKUP('Ipotesi e grafici'!N$6,'Lista Saldi migratori uomini'!$C$1:$AH$1,'Lista Saldi migratori uomini'!$C4:$AH4)</f>
        <v>0</v>
      </c>
      <c r="N5">
        <f>LOOKUP('Ipotesi e grafici'!O$6,'Lista Saldi migratori uomini'!$C$1:$AH$1,'Lista Saldi migratori uomini'!$C4:$AH4)</f>
        <v>0</v>
      </c>
      <c r="O5">
        <f>LOOKUP('Ipotesi e grafici'!P$6,'Lista Saldi migratori uomini'!$C$1:$AH$1,'Lista Saldi migratori uomini'!$C4:$AH4)</f>
        <v>0</v>
      </c>
      <c r="P5">
        <f>LOOKUP('Ipotesi e grafici'!Q$6,'Lista Saldi migratori uomini'!$C$1:$AH$1,'Lista Saldi migratori uomini'!$C4:$AH4)</f>
        <v>0</v>
      </c>
      <c r="Q5">
        <f>LOOKUP('Ipotesi e grafici'!R$6,'Lista Saldi migratori uomini'!$C$1:$AH$1,'Lista Saldi migratori uomini'!$C4:$AH4)</f>
        <v>0</v>
      </c>
      <c r="R5">
        <f>LOOKUP('Ipotesi e grafici'!S$6,'Lista Saldi migratori uomini'!$C$1:$AH$1,'Lista Saldi migratori uomini'!$C4:$AH4)</f>
        <v>0</v>
      </c>
    </row>
    <row r="6" spans="1:18" x14ac:dyDescent="0.3">
      <c r="A6" s="4" t="s">
        <v>9</v>
      </c>
      <c r="B6" s="4" t="s">
        <v>0</v>
      </c>
      <c r="C6">
        <f>LOOKUP('Ipotesi e grafici'!D$6,'Lista Saldi migratori uomini'!$C$1:$AH$1,'Lista Saldi migratori uomini'!$C5:$AH5)</f>
        <v>0</v>
      </c>
      <c r="D6">
        <f>LOOKUP('Ipotesi e grafici'!E$6,'Lista Saldi migratori uomini'!$C$1:$AH$1,'Lista Saldi migratori uomini'!$C5:$AH5)</f>
        <v>0</v>
      </c>
      <c r="E6">
        <f>LOOKUP('Ipotesi e grafici'!F$6,'Lista Saldi migratori uomini'!$C$1:$AH$1,'Lista Saldi migratori uomini'!$C5:$AH5)</f>
        <v>0</v>
      </c>
      <c r="F6">
        <f>LOOKUP('Ipotesi e grafici'!G$6,'Lista Saldi migratori uomini'!$C$1:$AH$1,'Lista Saldi migratori uomini'!$C5:$AH5)</f>
        <v>0</v>
      </c>
      <c r="G6">
        <f>LOOKUP('Ipotesi e grafici'!H$6,'Lista Saldi migratori uomini'!$C$1:$AH$1,'Lista Saldi migratori uomini'!$C5:$AH5)</f>
        <v>0</v>
      </c>
      <c r="H6">
        <f>LOOKUP('Ipotesi e grafici'!I$6,'Lista Saldi migratori uomini'!$C$1:$AH$1,'Lista Saldi migratori uomini'!$C5:$AH5)</f>
        <v>0</v>
      </c>
      <c r="I6">
        <f>LOOKUP('Ipotesi e grafici'!J$6,'Lista Saldi migratori uomini'!$C$1:$AH$1,'Lista Saldi migratori uomini'!$C5:$AH5)</f>
        <v>0</v>
      </c>
      <c r="J6">
        <f>LOOKUP('Ipotesi e grafici'!K$6,'Lista Saldi migratori uomini'!$C$1:$AH$1,'Lista Saldi migratori uomini'!$C5:$AH5)</f>
        <v>0</v>
      </c>
      <c r="K6">
        <f>LOOKUP('Ipotesi e grafici'!L$6,'Lista Saldi migratori uomini'!$C$1:$AH$1,'Lista Saldi migratori uomini'!$C5:$AH5)</f>
        <v>0</v>
      </c>
      <c r="L6">
        <f>LOOKUP('Ipotesi e grafici'!M$6,'Lista Saldi migratori uomini'!$C$1:$AH$1,'Lista Saldi migratori uomini'!$C5:$AH5)</f>
        <v>0</v>
      </c>
      <c r="M6">
        <f>LOOKUP('Ipotesi e grafici'!N$6,'Lista Saldi migratori uomini'!$C$1:$AH$1,'Lista Saldi migratori uomini'!$C5:$AH5)</f>
        <v>0</v>
      </c>
      <c r="N6">
        <f>LOOKUP('Ipotesi e grafici'!O$6,'Lista Saldi migratori uomini'!$C$1:$AH$1,'Lista Saldi migratori uomini'!$C5:$AH5)</f>
        <v>0</v>
      </c>
      <c r="O6">
        <f>LOOKUP('Ipotesi e grafici'!P$6,'Lista Saldi migratori uomini'!$C$1:$AH$1,'Lista Saldi migratori uomini'!$C5:$AH5)</f>
        <v>0</v>
      </c>
      <c r="P6">
        <f>LOOKUP('Ipotesi e grafici'!Q$6,'Lista Saldi migratori uomini'!$C$1:$AH$1,'Lista Saldi migratori uomini'!$C5:$AH5)</f>
        <v>0</v>
      </c>
      <c r="Q6">
        <f>LOOKUP('Ipotesi e grafici'!R$6,'Lista Saldi migratori uomini'!$C$1:$AH$1,'Lista Saldi migratori uomini'!$C5:$AH5)</f>
        <v>0</v>
      </c>
      <c r="R6">
        <f>LOOKUP('Ipotesi e grafici'!S$6,'Lista Saldi migratori uomini'!$C$1:$AH$1,'Lista Saldi migratori uomini'!$C5:$AH5)</f>
        <v>0</v>
      </c>
    </row>
    <row r="7" spans="1:18" x14ac:dyDescent="0.3">
      <c r="A7" s="4" t="s">
        <v>0</v>
      </c>
      <c r="B7" s="4" t="s">
        <v>1</v>
      </c>
      <c r="C7">
        <f>LOOKUP('Ipotesi e grafici'!D$6,'Lista Saldi migratori uomini'!$C$1:$AH$1,'Lista Saldi migratori uomini'!$C6:$AH6)</f>
        <v>0</v>
      </c>
      <c r="D7">
        <f>LOOKUP('Ipotesi e grafici'!E$6,'Lista Saldi migratori uomini'!$C$1:$AH$1,'Lista Saldi migratori uomini'!$C6:$AH6)</f>
        <v>0</v>
      </c>
      <c r="E7">
        <f>LOOKUP('Ipotesi e grafici'!F$6,'Lista Saldi migratori uomini'!$C$1:$AH$1,'Lista Saldi migratori uomini'!$C6:$AH6)</f>
        <v>0</v>
      </c>
      <c r="F7">
        <f>LOOKUP('Ipotesi e grafici'!G$6,'Lista Saldi migratori uomini'!$C$1:$AH$1,'Lista Saldi migratori uomini'!$C6:$AH6)</f>
        <v>0</v>
      </c>
      <c r="G7">
        <f>LOOKUP('Ipotesi e grafici'!H$6,'Lista Saldi migratori uomini'!$C$1:$AH$1,'Lista Saldi migratori uomini'!$C6:$AH6)</f>
        <v>0</v>
      </c>
      <c r="H7">
        <f>LOOKUP('Ipotesi e grafici'!I$6,'Lista Saldi migratori uomini'!$C$1:$AH$1,'Lista Saldi migratori uomini'!$C6:$AH6)</f>
        <v>0</v>
      </c>
      <c r="I7">
        <f>LOOKUP('Ipotesi e grafici'!J$6,'Lista Saldi migratori uomini'!$C$1:$AH$1,'Lista Saldi migratori uomini'!$C6:$AH6)</f>
        <v>0</v>
      </c>
      <c r="J7">
        <f>LOOKUP('Ipotesi e grafici'!K$6,'Lista Saldi migratori uomini'!$C$1:$AH$1,'Lista Saldi migratori uomini'!$C6:$AH6)</f>
        <v>0</v>
      </c>
      <c r="K7">
        <f>LOOKUP('Ipotesi e grafici'!L$6,'Lista Saldi migratori uomini'!$C$1:$AH$1,'Lista Saldi migratori uomini'!$C6:$AH6)</f>
        <v>0</v>
      </c>
      <c r="L7">
        <f>LOOKUP('Ipotesi e grafici'!M$6,'Lista Saldi migratori uomini'!$C$1:$AH$1,'Lista Saldi migratori uomini'!$C6:$AH6)</f>
        <v>0</v>
      </c>
      <c r="M7">
        <f>LOOKUP('Ipotesi e grafici'!N$6,'Lista Saldi migratori uomini'!$C$1:$AH$1,'Lista Saldi migratori uomini'!$C6:$AH6)</f>
        <v>0</v>
      </c>
      <c r="N7">
        <f>LOOKUP('Ipotesi e grafici'!O$6,'Lista Saldi migratori uomini'!$C$1:$AH$1,'Lista Saldi migratori uomini'!$C6:$AH6)</f>
        <v>0</v>
      </c>
      <c r="O7">
        <f>LOOKUP('Ipotesi e grafici'!P$6,'Lista Saldi migratori uomini'!$C$1:$AH$1,'Lista Saldi migratori uomini'!$C6:$AH6)</f>
        <v>0</v>
      </c>
      <c r="P7">
        <f>LOOKUP('Ipotesi e grafici'!Q$6,'Lista Saldi migratori uomini'!$C$1:$AH$1,'Lista Saldi migratori uomini'!$C6:$AH6)</f>
        <v>0</v>
      </c>
      <c r="Q7">
        <f>LOOKUP('Ipotesi e grafici'!R$6,'Lista Saldi migratori uomini'!$C$1:$AH$1,'Lista Saldi migratori uomini'!$C6:$AH6)</f>
        <v>0</v>
      </c>
      <c r="R7">
        <f>LOOKUP('Ipotesi e grafici'!S$6,'Lista Saldi migratori uomini'!$C$1:$AH$1,'Lista Saldi migratori uomini'!$C6:$AH6)</f>
        <v>0</v>
      </c>
    </row>
    <row r="8" spans="1:18" x14ac:dyDescent="0.3">
      <c r="A8" s="4" t="s">
        <v>1</v>
      </c>
      <c r="B8" s="4" t="s">
        <v>2</v>
      </c>
      <c r="C8">
        <f>LOOKUP('Ipotesi e grafici'!D$6,'Lista Saldi migratori uomini'!$C$1:$AH$1,'Lista Saldi migratori uomini'!$C7:$AH7)</f>
        <v>0</v>
      </c>
      <c r="D8">
        <f>LOOKUP('Ipotesi e grafici'!E$6,'Lista Saldi migratori uomini'!$C$1:$AH$1,'Lista Saldi migratori uomini'!$C7:$AH7)</f>
        <v>0</v>
      </c>
      <c r="E8">
        <f>LOOKUP('Ipotesi e grafici'!F$6,'Lista Saldi migratori uomini'!$C$1:$AH$1,'Lista Saldi migratori uomini'!$C7:$AH7)</f>
        <v>0</v>
      </c>
      <c r="F8">
        <f>LOOKUP('Ipotesi e grafici'!G$6,'Lista Saldi migratori uomini'!$C$1:$AH$1,'Lista Saldi migratori uomini'!$C7:$AH7)</f>
        <v>0</v>
      </c>
      <c r="G8">
        <f>LOOKUP('Ipotesi e grafici'!H$6,'Lista Saldi migratori uomini'!$C$1:$AH$1,'Lista Saldi migratori uomini'!$C7:$AH7)</f>
        <v>0</v>
      </c>
      <c r="H8">
        <f>LOOKUP('Ipotesi e grafici'!I$6,'Lista Saldi migratori uomini'!$C$1:$AH$1,'Lista Saldi migratori uomini'!$C7:$AH7)</f>
        <v>0</v>
      </c>
      <c r="I8">
        <f>LOOKUP('Ipotesi e grafici'!J$6,'Lista Saldi migratori uomini'!$C$1:$AH$1,'Lista Saldi migratori uomini'!$C7:$AH7)</f>
        <v>0</v>
      </c>
      <c r="J8">
        <f>LOOKUP('Ipotesi e grafici'!K$6,'Lista Saldi migratori uomini'!$C$1:$AH$1,'Lista Saldi migratori uomini'!$C7:$AH7)</f>
        <v>0</v>
      </c>
      <c r="K8">
        <f>LOOKUP('Ipotesi e grafici'!L$6,'Lista Saldi migratori uomini'!$C$1:$AH$1,'Lista Saldi migratori uomini'!$C7:$AH7)</f>
        <v>0</v>
      </c>
      <c r="L8">
        <f>LOOKUP('Ipotesi e grafici'!M$6,'Lista Saldi migratori uomini'!$C$1:$AH$1,'Lista Saldi migratori uomini'!$C7:$AH7)</f>
        <v>0</v>
      </c>
      <c r="M8">
        <f>LOOKUP('Ipotesi e grafici'!N$6,'Lista Saldi migratori uomini'!$C$1:$AH$1,'Lista Saldi migratori uomini'!$C7:$AH7)</f>
        <v>0</v>
      </c>
      <c r="N8">
        <f>LOOKUP('Ipotesi e grafici'!O$6,'Lista Saldi migratori uomini'!$C$1:$AH$1,'Lista Saldi migratori uomini'!$C7:$AH7)</f>
        <v>0</v>
      </c>
      <c r="O8">
        <f>LOOKUP('Ipotesi e grafici'!P$6,'Lista Saldi migratori uomini'!$C$1:$AH$1,'Lista Saldi migratori uomini'!$C7:$AH7)</f>
        <v>0</v>
      </c>
      <c r="P8">
        <f>LOOKUP('Ipotesi e grafici'!Q$6,'Lista Saldi migratori uomini'!$C$1:$AH$1,'Lista Saldi migratori uomini'!$C7:$AH7)</f>
        <v>0</v>
      </c>
      <c r="Q8">
        <f>LOOKUP('Ipotesi e grafici'!R$6,'Lista Saldi migratori uomini'!$C$1:$AH$1,'Lista Saldi migratori uomini'!$C7:$AH7)</f>
        <v>0</v>
      </c>
      <c r="R8">
        <f>LOOKUP('Ipotesi e grafici'!S$6,'Lista Saldi migratori uomini'!$C$1:$AH$1,'Lista Saldi migratori uomini'!$C7:$AH7)</f>
        <v>0</v>
      </c>
    </row>
    <row r="9" spans="1:18" x14ac:dyDescent="0.3">
      <c r="A9" s="4" t="s">
        <v>2</v>
      </c>
      <c r="B9" s="4" t="s">
        <v>3</v>
      </c>
      <c r="C9">
        <f>LOOKUP('Ipotesi e grafici'!D$6,'Lista Saldi migratori uomini'!$C$1:$AH$1,'Lista Saldi migratori uomini'!$C8:$AH8)</f>
        <v>0</v>
      </c>
      <c r="D9">
        <f>LOOKUP('Ipotesi e grafici'!E$6,'Lista Saldi migratori uomini'!$C$1:$AH$1,'Lista Saldi migratori uomini'!$C8:$AH8)</f>
        <v>0</v>
      </c>
      <c r="E9">
        <f>LOOKUP('Ipotesi e grafici'!F$6,'Lista Saldi migratori uomini'!$C$1:$AH$1,'Lista Saldi migratori uomini'!$C8:$AH8)</f>
        <v>0</v>
      </c>
      <c r="F9">
        <f>LOOKUP('Ipotesi e grafici'!G$6,'Lista Saldi migratori uomini'!$C$1:$AH$1,'Lista Saldi migratori uomini'!$C8:$AH8)</f>
        <v>0</v>
      </c>
      <c r="G9">
        <f>LOOKUP('Ipotesi e grafici'!H$6,'Lista Saldi migratori uomini'!$C$1:$AH$1,'Lista Saldi migratori uomini'!$C8:$AH8)</f>
        <v>0</v>
      </c>
      <c r="H9">
        <f>LOOKUP('Ipotesi e grafici'!I$6,'Lista Saldi migratori uomini'!$C$1:$AH$1,'Lista Saldi migratori uomini'!$C8:$AH8)</f>
        <v>0</v>
      </c>
      <c r="I9">
        <f>LOOKUP('Ipotesi e grafici'!J$6,'Lista Saldi migratori uomini'!$C$1:$AH$1,'Lista Saldi migratori uomini'!$C8:$AH8)</f>
        <v>0</v>
      </c>
      <c r="J9">
        <f>LOOKUP('Ipotesi e grafici'!K$6,'Lista Saldi migratori uomini'!$C$1:$AH$1,'Lista Saldi migratori uomini'!$C8:$AH8)</f>
        <v>0</v>
      </c>
      <c r="K9">
        <f>LOOKUP('Ipotesi e grafici'!L$6,'Lista Saldi migratori uomini'!$C$1:$AH$1,'Lista Saldi migratori uomini'!$C8:$AH8)</f>
        <v>0</v>
      </c>
      <c r="L9">
        <f>LOOKUP('Ipotesi e grafici'!M$6,'Lista Saldi migratori uomini'!$C$1:$AH$1,'Lista Saldi migratori uomini'!$C8:$AH8)</f>
        <v>0</v>
      </c>
      <c r="M9">
        <f>LOOKUP('Ipotesi e grafici'!N$6,'Lista Saldi migratori uomini'!$C$1:$AH$1,'Lista Saldi migratori uomini'!$C8:$AH8)</f>
        <v>0</v>
      </c>
      <c r="N9">
        <f>LOOKUP('Ipotesi e grafici'!O$6,'Lista Saldi migratori uomini'!$C$1:$AH$1,'Lista Saldi migratori uomini'!$C8:$AH8)</f>
        <v>0</v>
      </c>
      <c r="O9">
        <f>LOOKUP('Ipotesi e grafici'!P$6,'Lista Saldi migratori uomini'!$C$1:$AH$1,'Lista Saldi migratori uomini'!$C8:$AH8)</f>
        <v>0</v>
      </c>
      <c r="P9">
        <f>LOOKUP('Ipotesi e grafici'!Q$6,'Lista Saldi migratori uomini'!$C$1:$AH$1,'Lista Saldi migratori uomini'!$C8:$AH8)</f>
        <v>0</v>
      </c>
      <c r="Q9">
        <f>LOOKUP('Ipotesi e grafici'!R$6,'Lista Saldi migratori uomini'!$C$1:$AH$1,'Lista Saldi migratori uomini'!$C8:$AH8)</f>
        <v>0</v>
      </c>
      <c r="R9">
        <f>LOOKUP('Ipotesi e grafici'!S$6,'Lista Saldi migratori uomini'!$C$1:$AH$1,'Lista Saldi migratori uomini'!$C8:$AH8)</f>
        <v>0</v>
      </c>
    </row>
    <row r="10" spans="1:18" x14ac:dyDescent="0.3">
      <c r="A10" s="4" t="s">
        <v>3</v>
      </c>
      <c r="B10" s="4" t="s">
        <v>4</v>
      </c>
      <c r="C10">
        <f>LOOKUP('Ipotesi e grafici'!D$6,'Lista Saldi migratori uomini'!$C$1:$AH$1,'Lista Saldi migratori uomini'!$C9:$AH9)</f>
        <v>0</v>
      </c>
      <c r="D10">
        <f>LOOKUP('Ipotesi e grafici'!E$6,'Lista Saldi migratori uomini'!$C$1:$AH$1,'Lista Saldi migratori uomini'!$C9:$AH9)</f>
        <v>0</v>
      </c>
      <c r="E10">
        <f>LOOKUP('Ipotesi e grafici'!F$6,'Lista Saldi migratori uomini'!$C$1:$AH$1,'Lista Saldi migratori uomini'!$C9:$AH9)</f>
        <v>0</v>
      </c>
      <c r="F10">
        <f>LOOKUP('Ipotesi e grafici'!G$6,'Lista Saldi migratori uomini'!$C$1:$AH$1,'Lista Saldi migratori uomini'!$C9:$AH9)</f>
        <v>0</v>
      </c>
      <c r="G10">
        <f>LOOKUP('Ipotesi e grafici'!H$6,'Lista Saldi migratori uomini'!$C$1:$AH$1,'Lista Saldi migratori uomini'!$C9:$AH9)</f>
        <v>0</v>
      </c>
      <c r="H10">
        <f>LOOKUP('Ipotesi e grafici'!I$6,'Lista Saldi migratori uomini'!$C$1:$AH$1,'Lista Saldi migratori uomini'!$C9:$AH9)</f>
        <v>0</v>
      </c>
      <c r="I10">
        <f>LOOKUP('Ipotesi e grafici'!J$6,'Lista Saldi migratori uomini'!$C$1:$AH$1,'Lista Saldi migratori uomini'!$C9:$AH9)</f>
        <v>0</v>
      </c>
      <c r="J10">
        <f>LOOKUP('Ipotesi e grafici'!K$6,'Lista Saldi migratori uomini'!$C$1:$AH$1,'Lista Saldi migratori uomini'!$C9:$AH9)</f>
        <v>0</v>
      </c>
      <c r="K10">
        <f>LOOKUP('Ipotesi e grafici'!L$6,'Lista Saldi migratori uomini'!$C$1:$AH$1,'Lista Saldi migratori uomini'!$C9:$AH9)</f>
        <v>0</v>
      </c>
      <c r="L10">
        <f>LOOKUP('Ipotesi e grafici'!M$6,'Lista Saldi migratori uomini'!$C$1:$AH$1,'Lista Saldi migratori uomini'!$C9:$AH9)</f>
        <v>0</v>
      </c>
      <c r="M10">
        <f>LOOKUP('Ipotesi e grafici'!N$6,'Lista Saldi migratori uomini'!$C$1:$AH$1,'Lista Saldi migratori uomini'!$C9:$AH9)</f>
        <v>0</v>
      </c>
      <c r="N10">
        <f>LOOKUP('Ipotesi e grafici'!O$6,'Lista Saldi migratori uomini'!$C$1:$AH$1,'Lista Saldi migratori uomini'!$C9:$AH9)</f>
        <v>0</v>
      </c>
      <c r="O10">
        <f>LOOKUP('Ipotesi e grafici'!P$6,'Lista Saldi migratori uomini'!$C$1:$AH$1,'Lista Saldi migratori uomini'!$C9:$AH9)</f>
        <v>0</v>
      </c>
      <c r="P10">
        <f>LOOKUP('Ipotesi e grafici'!Q$6,'Lista Saldi migratori uomini'!$C$1:$AH$1,'Lista Saldi migratori uomini'!$C9:$AH9)</f>
        <v>0</v>
      </c>
      <c r="Q10">
        <f>LOOKUP('Ipotesi e grafici'!R$6,'Lista Saldi migratori uomini'!$C$1:$AH$1,'Lista Saldi migratori uomini'!$C9:$AH9)</f>
        <v>0</v>
      </c>
      <c r="R10">
        <f>LOOKUP('Ipotesi e grafici'!S$6,'Lista Saldi migratori uomini'!$C$1:$AH$1,'Lista Saldi migratori uomini'!$C9:$AH9)</f>
        <v>0</v>
      </c>
    </row>
    <row r="11" spans="1:18" x14ac:dyDescent="0.3">
      <c r="A11" s="4" t="s">
        <v>4</v>
      </c>
      <c r="B11" s="4" t="s">
        <v>5</v>
      </c>
      <c r="C11">
        <f>LOOKUP('Ipotesi e grafici'!D$6,'Lista Saldi migratori uomini'!$C$1:$AH$1,'Lista Saldi migratori uomini'!$C10:$AH10)</f>
        <v>0</v>
      </c>
      <c r="D11">
        <f>LOOKUP('Ipotesi e grafici'!E$6,'Lista Saldi migratori uomini'!$C$1:$AH$1,'Lista Saldi migratori uomini'!$C10:$AH10)</f>
        <v>0</v>
      </c>
      <c r="E11">
        <f>LOOKUP('Ipotesi e grafici'!F$6,'Lista Saldi migratori uomini'!$C$1:$AH$1,'Lista Saldi migratori uomini'!$C10:$AH10)</f>
        <v>0</v>
      </c>
      <c r="F11">
        <f>LOOKUP('Ipotesi e grafici'!G$6,'Lista Saldi migratori uomini'!$C$1:$AH$1,'Lista Saldi migratori uomini'!$C10:$AH10)</f>
        <v>0</v>
      </c>
      <c r="G11">
        <f>LOOKUP('Ipotesi e grafici'!H$6,'Lista Saldi migratori uomini'!$C$1:$AH$1,'Lista Saldi migratori uomini'!$C10:$AH10)</f>
        <v>0</v>
      </c>
      <c r="H11">
        <f>LOOKUP('Ipotesi e grafici'!I$6,'Lista Saldi migratori uomini'!$C$1:$AH$1,'Lista Saldi migratori uomini'!$C10:$AH10)</f>
        <v>0</v>
      </c>
      <c r="I11">
        <f>LOOKUP('Ipotesi e grafici'!J$6,'Lista Saldi migratori uomini'!$C$1:$AH$1,'Lista Saldi migratori uomini'!$C10:$AH10)</f>
        <v>0</v>
      </c>
      <c r="J11">
        <f>LOOKUP('Ipotesi e grafici'!K$6,'Lista Saldi migratori uomini'!$C$1:$AH$1,'Lista Saldi migratori uomini'!$C10:$AH10)</f>
        <v>0</v>
      </c>
      <c r="K11">
        <f>LOOKUP('Ipotesi e grafici'!L$6,'Lista Saldi migratori uomini'!$C$1:$AH$1,'Lista Saldi migratori uomini'!$C10:$AH10)</f>
        <v>0</v>
      </c>
      <c r="L11">
        <f>LOOKUP('Ipotesi e grafici'!M$6,'Lista Saldi migratori uomini'!$C$1:$AH$1,'Lista Saldi migratori uomini'!$C10:$AH10)</f>
        <v>0</v>
      </c>
      <c r="M11">
        <f>LOOKUP('Ipotesi e grafici'!N$6,'Lista Saldi migratori uomini'!$C$1:$AH$1,'Lista Saldi migratori uomini'!$C10:$AH10)</f>
        <v>0</v>
      </c>
      <c r="N11">
        <f>LOOKUP('Ipotesi e grafici'!O$6,'Lista Saldi migratori uomini'!$C$1:$AH$1,'Lista Saldi migratori uomini'!$C10:$AH10)</f>
        <v>0</v>
      </c>
      <c r="O11">
        <f>LOOKUP('Ipotesi e grafici'!P$6,'Lista Saldi migratori uomini'!$C$1:$AH$1,'Lista Saldi migratori uomini'!$C10:$AH10)</f>
        <v>0</v>
      </c>
      <c r="P11">
        <f>LOOKUP('Ipotesi e grafici'!Q$6,'Lista Saldi migratori uomini'!$C$1:$AH$1,'Lista Saldi migratori uomini'!$C10:$AH10)</f>
        <v>0</v>
      </c>
      <c r="Q11">
        <f>LOOKUP('Ipotesi e grafici'!R$6,'Lista Saldi migratori uomini'!$C$1:$AH$1,'Lista Saldi migratori uomini'!$C10:$AH10)</f>
        <v>0</v>
      </c>
      <c r="R11">
        <f>LOOKUP('Ipotesi e grafici'!S$6,'Lista Saldi migratori uomini'!$C$1:$AH$1,'Lista Saldi migratori uomini'!$C10:$AH10)</f>
        <v>0</v>
      </c>
    </row>
    <row r="12" spans="1:18" x14ac:dyDescent="0.3">
      <c r="A12" s="4" t="s">
        <v>5</v>
      </c>
      <c r="B12" s="4" t="s">
        <v>6</v>
      </c>
      <c r="C12">
        <f>LOOKUP('Ipotesi e grafici'!D$6,'Lista Saldi migratori uomini'!$C$1:$AH$1,'Lista Saldi migratori uomini'!$C11:$AH11)</f>
        <v>0</v>
      </c>
      <c r="D12">
        <f>LOOKUP('Ipotesi e grafici'!E$6,'Lista Saldi migratori uomini'!$C$1:$AH$1,'Lista Saldi migratori uomini'!$C11:$AH11)</f>
        <v>0</v>
      </c>
      <c r="E12">
        <f>LOOKUP('Ipotesi e grafici'!F$6,'Lista Saldi migratori uomini'!$C$1:$AH$1,'Lista Saldi migratori uomini'!$C11:$AH11)</f>
        <v>0</v>
      </c>
      <c r="F12">
        <f>LOOKUP('Ipotesi e grafici'!G$6,'Lista Saldi migratori uomini'!$C$1:$AH$1,'Lista Saldi migratori uomini'!$C11:$AH11)</f>
        <v>0</v>
      </c>
      <c r="G12">
        <f>LOOKUP('Ipotesi e grafici'!H$6,'Lista Saldi migratori uomini'!$C$1:$AH$1,'Lista Saldi migratori uomini'!$C11:$AH11)</f>
        <v>0</v>
      </c>
      <c r="H12">
        <f>LOOKUP('Ipotesi e grafici'!I$6,'Lista Saldi migratori uomini'!$C$1:$AH$1,'Lista Saldi migratori uomini'!$C11:$AH11)</f>
        <v>0</v>
      </c>
      <c r="I12">
        <f>LOOKUP('Ipotesi e grafici'!J$6,'Lista Saldi migratori uomini'!$C$1:$AH$1,'Lista Saldi migratori uomini'!$C11:$AH11)</f>
        <v>0</v>
      </c>
      <c r="J12">
        <f>LOOKUP('Ipotesi e grafici'!K$6,'Lista Saldi migratori uomini'!$C$1:$AH$1,'Lista Saldi migratori uomini'!$C11:$AH11)</f>
        <v>0</v>
      </c>
      <c r="K12">
        <f>LOOKUP('Ipotesi e grafici'!L$6,'Lista Saldi migratori uomini'!$C$1:$AH$1,'Lista Saldi migratori uomini'!$C11:$AH11)</f>
        <v>0</v>
      </c>
      <c r="L12">
        <f>LOOKUP('Ipotesi e grafici'!M$6,'Lista Saldi migratori uomini'!$C$1:$AH$1,'Lista Saldi migratori uomini'!$C11:$AH11)</f>
        <v>0</v>
      </c>
      <c r="M12">
        <f>LOOKUP('Ipotesi e grafici'!N$6,'Lista Saldi migratori uomini'!$C$1:$AH$1,'Lista Saldi migratori uomini'!$C11:$AH11)</f>
        <v>0</v>
      </c>
      <c r="N12">
        <f>LOOKUP('Ipotesi e grafici'!O$6,'Lista Saldi migratori uomini'!$C$1:$AH$1,'Lista Saldi migratori uomini'!$C11:$AH11)</f>
        <v>0</v>
      </c>
      <c r="O12">
        <f>LOOKUP('Ipotesi e grafici'!P$6,'Lista Saldi migratori uomini'!$C$1:$AH$1,'Lista Saldi migratori uomini'!$C11:$AH11)</f>
        <v>0</v>
      </c>
      <c r="P12">
        <f>LOOKUP('Ipotesi e grafici'!Q$6,'Lista Saldi migratori uomini'!$C$1:$AH$1,'Lista Saldi migratori uomini'!$C11:$AH11)</f>
        <v>0</v>
      </c>
      <c r="Q12">
        <f>LOOKUP('Ipotesi e grafici'!R$6,'Lista Saldi migratori uomini'!$C$1:$AH$1,'Lista Saldi migratori uomini'!$C11:$AH11)</f>
        <v>0</v>
      </c>
      <c r="R12">
        <f>LOOKUP('Ipotesi e grafici'!S$6,'Lista Saldi migratori uomini'!$C$1:$AH$1,'Lista Saldi migratori uomini'!$C11:$AH11)</f>
        <v>0</v>
      </c>
    </row>
    <row r="13" spans="1:18" x14ac:dyDescent="0.3">
      <c r="A13" s="4" t="s">
        <v>6</v>
      </c>
      <c r="B13" s="4" t="s">
        <v>10</v>
      </c>
      <c r="C13">
        <f>LOOKUP('Ipotesi e grafici'!D$6,'Lista Saldi migratori uomini'!$C$1:$AH$1,'Lista Saldi migratori uomini'!$C12:$AH12)</f>
        <v>0</v>
      </c>
      <c r="D13">
        <f>LOOKUP('Ipotesi e grafici'!E$6,'Lista Saldi migratori uomini'!$C$1:$AH$1,'Lista Saldi migratori uomini'!$C12:$AH12)</f>
        <v>0</v>
      </c>
      <c r="E13">
        <f>LOOKUP('Ipotesi e grafici'!F$6,'Lista Saldi migratori uomini'!$C$1:$AH$1,'Lista Saldi migratori uomini'!$C12:$AH12)</f>
        <v>0</v>
      </c>
      <c r="F13">
        <f>LOOKUP('Ipotesi e grafici'!G$6,'Lista Saldi migratori uomini'!$C$1:$AH$1,'Lista Saldi migratori uomini'!$C12:$AH12)</f>
        <v>0</v>
      </c>
      <c r="G13">
        <f>LOOKUP('Ipotesi e grafici'!H$6,'Lista Saldi migratori uomini'!$C$1:$AH$1,'Lista Saldi migratori uomini'!$C12:$AH12)</f>
        <v>0</v>
      </c>
      <c r="H13">
        <f>LOOKUP('Ipotesi e grafici'!I$6,'Lista Saldi migratori uomini'!$C$1:$AH$1,'Lista Saldi migratori uomini'!$C12:$AH12)</f>
        <v>0</v>
      </c>
      <c r="I13">
        <f>LOOKUP('Ipotesi e grafici'!J$6,'Lista Saldi migratori uomini'!$C$1:$AH$1,'Lista Saldi migratori uomini'!$C12:$AH12)</f>
        <v>0</v>
      </c>
      <c r="J13">
        <f>LOOKUP('Ipotesi e grafici'!K$6,'Lista Saldi migratori uomini'!$C$1:$AH$1,'Lista Saldi migratori uomini'!$C12:$AH12)</f>
        <v>0</v>
      </c>
      <c r="K13">
        <f>LOOKUP('Ipotesi e grafici'!L$6,'Lista Saldi migratori uomini'!$C$1:$AH$1,'Lista Saldi migratori uomini'!$C12:$AH12)</f>
        <v>0</v>
      </c>
      <c r="L13">
        <f>LOOKUP('Ipotesi e grafici'!M$6,'Lista Saldi migratori uomini'!$C$1:$AH$1,'Lista Saldi migratori uomini'!$C12:$AH12)</f>
        <v>0</v>
      </c>
      <c r="M13">
        <f>LOOKUP('Ipotesi e grafici'!N$6,'Lista Saldi migratori uomini'!$C$1:$AH$1,'Lista Saldi migratori uomini'!$C12:$AH12)</f>
        <v>0</v>
      </c>
      <c r="N13">
        <f>LOOKUP('Ipotesi e grafici'!O$6,'Lista Saldi migratori uomini'!$C$1:$AH$1,'Lista Saldi migratori uomini'!$C12:$AH12)</f>
        <v>0</v>
      </c>
      <c r="O13">
        <f>LOOKUP('Ipotesi e grafici'!P$6,'Lista Saldi migratori uomini'!$C$1:$AH$1,'Lista Saldi migratori uomini'!$C12:$AH12)</f>
        <v>0</v>
      </c>
      <c r="P13">
        <f>LOOKUP('Ipotesi e grafici'!Q$6,'Lista Saldi migratori uomini'!$C$1:$AH$1,'Lista Saldi migratori uomini'!$C12:$AH12)</f>
        <v>0</v>
      </c>
      <c r="Q13">
        <f>LOOKUP('Ipotesi e grafici'!R$6,'Lista Saldi migratori uomini'!$C$1:$AH$1,'Lista Saldi migratori uomini'!$C12:$AH12)</f>
        <v>0</v>
      </c>
      <c r="R13">
        <f>LOOKUP('Ipotesi e grafici'!S$6,'Lista Saldi migratori uomini'!$C$1:$AH$1,'Lista Saldi migratori uomini'!$C12:$AH12)</f>
        <v>0</v>
      </c>
    </row>
    <row r="14" spans="1:18" x14ac:dyDescent="0.3">
      <c r="A14" s="4" t="s">
        <v>10</v>
      </c>
      <c r="B14" s="4" t="s">
        <v>11</v>
      </c>
      <c r="C14">
        <f>LOOKUP('Ipotesi e grafici'!D$6,'Lista Saldi migratori uomini'!$C$1:$AH$1,'Lista Saldi migratori uomini'!$C13:$AH13)</f>
        <v>0</v>
      </c>
      <c r="D14">
        <f>LOOKUP('Ipotesi e grafici'!E$6,'Lista Saldi migratori uomini'!$C$1:$AH$1,'Lista Saldi migratori uomini'!$C13:$AH13)</f>
        <v>0</v>
      </c>
      <c r="E14">
        <f>LOOKUP('Ipotesi e grafici'!F$6,'Lista Saldi migratori uomini'!$C$1:$AH$1,'Lista Saldi migratori uomini'!$C13:$AH13)</f>
        <v>0</v>
      </c>
      <c r="F14">
        <f>LOOKUP('Ipotesi e grafici'!G$6,'Lista Saldi migratori uomini'!$C$1:$AH$1,'Lista Saldi migratori uomini'!$C13:$AH13)</f>
        <v>0</v>
      </c>
      <c r="G14">
        <f>LOOKUP('Ipotesi e grafici'!H$6,'Lista Saldi migratori uomini'!$C$1:$AH$1,'Lista Saldi migratori uomini'!$C13:$AH13)</f>
        <v>0</v>
      </c>
      <c r="H14">
        <f>LOOKUP('Ipotesi e grafici'!I$6,'Lista Saldi migratori uomini'!$C$1:$AH$1,'Lista Saldi migratori uomini'!$C13:$AH13)</f>
        <v>0</v>
      </c>
      <c r="I14">
        <f>LOOKUP('Ipotesi e grafici'!J$6,'Lista Saldi migratori uomini'!$C$1:$AH$1,'Lista Saldi migratori uomini'!$C13:$AH13)</f>
        <v>0</v>
      </c>
      <c r="J14">
        <f>LOOKUP('Ipotesi e grafici'!K$6,'Lista Saldi migratori uomini'!$C$1:$AH$1,'Lista Saldi migratori uomini'!$C13:$AH13)</f>
        <v>0</v>
      </c>
      <c r="K14">
        <f>LOOKUP('Ipotesi e grafici'!L$6,'Lista Saldi migratori uomini'!$C$1:$AH$1,'Lista Saldi migratori uomini'!$C13:$AH13)</f>
        <v>0</v>
      </c>
      <c r="L14">
        <f>LOOKUP('Ipotesi e grafici'!M$6,'Lista Saldi migratori uomini'!$C$1:$AH$1,'Lista Saldi migratori uomini'!$C13:$AH13)</f>
        <v>0</v>
      </c>
      <c r="M14">
        <f>LOOKUP('Ipotesi e grafici'!N$6,'Lista Saldi migratori uomini'!$C$1:$AH$1,'Lista Saldi migratori uomini'!$C13:$AH13)</f>
        <v>0</v>
      </c>
      <c r="N14">
        <f>LOOKUP('Ipotesi e grafici'!O$6,'Lista Saldi migratori uomini'!$C$1:$AH$1,'Lista Saldi migratori uomini'!$C13:$AH13)</f>
        <v>0</v>
      </c>
      <c r="O14">
        <f>LOOKUP('Ipotesi e grafici'!P$6,'Lista Saldi migratori uomini'!$C$1:$AH$1,'Lista Saldi migratori uomini'!$C13:$AH13)</f>
        <v>0</v>
      </c>
      <c r="P14">
        <f>LOOKUP('Ipotesi e grafici'!Q$6,'Lista Saldi migratori uomini'!$C$1:$AH$1,'Lista Saldi migratori uomini'!$C13:$AH13)</f>
        <v>0</v>
      </c>
      <c r="Q14">
        <f>LOOKUP('Ipotesi e grafici'!R$6,'Lista Saldi migratori uomini'!$C$1:$AH$1,'Lista Saldi migratori uomini'!$C13:$AH13)</f>
        <v>0</v>
      </c>
      <c r="R14">
        <f>LOOKUP('Ipotesi e grafici'!S$6,'Lista Saldi migratori uomini'!$C$1:$AH$1,'Lista Saldi migratori uomini'!$C13:$AH13)</f>
        <v>0</v>
      </c>
    </row>
    <row r="15" spans="1:18" x14ac:dyDescent="0.3">
      <c r="A15" s="4" t="s">
        <v>11</v>
      </c>
      <c r="B15" s="4" t="s">
        <v>12</v>
      </c>
      <c r="C15">
        <f>LOOKUP('Ipotesi e grafici'!D$6,'Lista Saldi migratori uomini'!$C$1:$AH$1,'Lista Saldi migratori uomini'!$C14:$AH14)</f>
        <v>0</v>
      </c>
      <c r="D15">
        <f>LOOKUP('Ipotesi e grafici'!E$6,'Lista Saldi migratori uomini'!$C$1:$AH$1,'Lista Saldi migratori uomini'!$C14:$AH14)</f>
        <v>0</v>
      </c>
      <c r="E15">
        <f>LOOKUP('Ipotesi e grafici'!F$6,'Lista Saldi migratori uomini'!$C$1:$AH$1,'Lista Saldi migratori uomini'!$C14:$AH14)</f>
        <v>0</v>
      </c>
      <c r="F15">
        <f>LOOKUP('Ipotesi e grafici'!G$6,'Lista Saldi migratori uomini'!$C$1:$AH$1,'Lista Saldi migratori uomini'!$C14:$AH14)</f>
        <v>0</v>
      </c>
      <c r="G15">
        <f>LOOKUP('Ipotesi e grafici'!H$6,'Lista Saldi migratori uomini'!$C$1:$AH$1,'Lista Saldi migratori uomini'!$C14:$AH14)</f>
        <v>0</v>
      </c>
      <c r="H15">
        <f>LOOKUP('Ipotesi e grafici'!I$6,'Lista Saldi migratori uomini'!$C$1:$AH$1,'Lista Saldi migratori uomini'!$C14:$AH14)</f>
        <v>0</v>
      </c>
      <c r="I15">
        <f>LOOKUP('Ipotesi e grafici'!J$6,'Lista Saldi migratori uomini'!$C$1:$AH$1,'Lista Saldi migratori uomini'!$C14:$AH14)</f>
        <v>0</v>
      </c>
      <c r="J15">
        <f>LOOKUP('Ipotesi e grafici'!K$6,'Lista Saldi migratori uomini'!$C$1:$AH$1,'Lista Saldi migratori uomini'!$C14:$AH14)</f>
        <v>0</v>
      </c>
      <c r="K15">
        <f>LOOKUP('Ipotesi e grafici'!L$6,'Lista Saldi migratori uomini'!$C$1:$AH$1,'Lista Saldi migratori uomini'!$C14:$AH14)</f>
        <v>0</v>
      </c>
      <c r="L15">
        <f>LOOKUP('Ipotesi e grafici'!M$6,'Lista Saldi migratori uomini'!$C$1:$AH$1,'Lista Saldi migratori uomini'!$C14:$AH14)</f>
        <v>0</v>
      </c>
      <c r="M15">
        <f>LOOKUP('Ipotesi e grafici'!N$6,'Lista Saldi migratori uomini'!$C$1:$AH$1,'Lista Saldi migratori uomini'!$C14:$AH14)</f>
        <v>0</v>
      </c>
      <c r="N15">
        <f>LOOKUP('Ipotesi e grafici'!O$6,'Lista Saldi migratori uomini'!$C$1:$AH$1,'Lista Saldi migratori uomini'!$C14:$AH14)</f>
        <v>0</v>
      </c>
      <c r="O15">
        <f>LOOKUP('Ipotesi e grafici'!P$6,'Lista Saldi migratori uomini'!$C$1:$AH$1,'Lista Saldi migratori uomini'!$C14:$AH14)</f>
        <v>0</v>
      </c>
      <c r="P15">
        <f>LOOKUP('Ipotesi e grafici'!Q$6,'Lista Saldi migratori uomini'!$C$1:$AH$1,'Lista Saldi migratori uomini'!$C14:$AH14)</f>
        <v>0</v>
      </c>
      <c r="Q15">
        <f>LOOKUP('Ipotesi e grafici'!R$6,'Lista Saldi migratori uomini'!$C$1:$AH$1,'Lista Saldi migratori uomini'!$C14:$AH14)</f>
        <v>0</v>
      </c>
      <c r="R15">
        <f>LOOKUP('Ipotesi e grafici'!S$6,'Lista Saldi migratori uomini'!$C$1:$AH$1,'Lista Saldi migratori uomini'!$C14:$AH14)</f>
        <v>0</v>
      </c>
    </row>
    <row r="16" spans="1:18" x14ac:dyDescent="0.3">
      <c r="A16" s="4" t="s">
        <v>12</v>
      </c>
      <c r="B16" s="4" t="s">
        <v>13</v>
      </c>
      <c r="C16">
        <f>LOOKUP('Ipotesi e grafici'!D$6,'Lista Saldi migratori uomini'!$C$1:$AH$1,'Lista Saldi migratori uomini'!$C15:$AH15)</f>
        <v>0</v>
      </c>
      <c r="D16">
        <f>LOOKUP('Ipotesi e grafici'!E$6,'Lista Saldi migratori uomini'!$C$1:$AH$1,'Lista Saldi migratori uomini'!$C15:$AH15)</f>
        <v>0</v>
      </c>
      <c r="E16">
        <f>LOOKUP('Ipotesi e grafici'!F$6,'Lista Saldi migratori uomini'!$C$1:$AH$1,'Lista Saldi migratori uomini'!$C15:$AH15)</f>
        <v>0</v>
      </c>
      <c r="F16">
        <f>LOOKUP('Ipotesi e grafici'!G$6,'Lista Saldi migratori uomini'!$C$1:$AH$1,'Lista Saldi migratori uomini'!$C15:$AH15)</f>
        <v>0</v>
      </c>
      <c r="G16">
        <f>LOOKUP('Ipotesi e grafici'!H$6,'Lista Saldi migratori uomini'!$C$1:$AH$1,'Lista Saldi migratori uomini'!$C15:$AH15)</f>
        <v>0</v>
      </c>
      <c r="H16">
        <f>LOOKUP('Ipotesi e grafici'!I$6,'Lista Saldi migratori uomini'!$C$1:$AH$1,'Lista Saldi migratori uomini'!$C15:$AH15)</f>
        <v>0</v>
      </c>
      <c r="I16">
        <f>LOOKUP('Ipotesi e grafici'!J$6,'Lista Saldi migratori uomini'!$C$1:$AH$1,'Lista Saldi migratori uomini'!$C15:$AH15)</f>
        <v>0</v>
      </c>
      <c r="J16">
        <f>LOOKUP('Ipotesi e grafici'!K$6,'Lista Saldi migratori uomini'!$C$1:$AH$1,'Lista Saldi migratori uomini'!$C15:$AH15)</f>
        <v>0</v>
      </c>
      <c r="K16">
        <f>LOOKUP('Ipotesi e grafici'!L$6,'Lista Saldi migratori uomini'!$C$1:$AH$1,'Lista Saldi migratori uomini'!$C15:$AH15)</f>
        <v>0</v>
      </c>
      <c r="L16">
        <f>LOOKUP('Ipotesi e grafici'!M$6,'Lista Saldi migratori uomini'!$C$1:$AH$1,'Lista Saldi migratori uomini'!$C15:$AH15)</f>
        <v>0</v>
      </c>
      <c r="M16">
        <f>LOOKUP('Ipotesi e grafici'!N$6,'Lista Saldi migratori uomini'!$C$1:$AH$1,'Lista Saldi migratori uomini'!$C15:$AH15)</f>
        <v>0</v>
      </c>
      <c r="N16">
        <f>LOOKUP('Ipotesi e grafici'!O$6,'Lista Saldi migratori uomini'!$C$1:$AH$1,'Lista Saldi migratori uomini'!$C15:$AH15)</f>
        <v>0</v>
      </c>
      <c r="O16">
        <f>LOOKUP('Ipotesi e grafici'!P$6,'Lista Saldi migratori uomini'!$C$1:$AH$1,'Lista Saldi migratori uomini'!$C15:$AH15)</f>
        <v>0</v>
      </c>
      <c r="P16">
        <f>LOOKUP('Ipotesi e grafici'!Q$6,'Lista Saldi migratori uomini'!$C$1:$AH$1,'Lista Saldi migratori uomini'!$C15:$AH15)</f>
        <v>0</v>
      </c>
      <c r="Q16">
        <f>LOOKUP('Ipotesi e grafici'!R$6,'Lista Saldi migratori uomini'!$C$1:$AH$1,'Lista Saldi migratori uomini'!$C15:$AH15)</f>
        <v>0</v>
      </c>
      <c r="R16">
        <f>LOOKUP('Ipotesi e grafici'!S$6,'Lista Saldi migratori uomini'!$C$1:$AH$1,'Lista Saldi migratori uomini'!$C15:$AH15)</f>
        <v>0</v>
      </c>
    </row>
    <row r="17" spans="1:18" x14ac:dyDescent="0.3">
      <c r="A17" s="4" t="s">
        <v>13</v>
      </c>
      <c r="B17" s="4" t="s">
        <v>14</v>
      </c>
      <c r="C17">
        <f>LOOKUP('Ipotesi e grafici'!D$6,'Lista Saldi migratori uomini'!$C$1:$AH$1,'Lista Saldi migratori uomini'!$C16:$AH16)</f>
        <v>0</v>
      </c>
      <c r="D17">
        <f>LOOKUP('Ipotesi e grafici'!E$6,'Lista Saldi migratori uomini'!$C$1:$AH$1,'Lista Saldi migratori uomini'!$C16:$AH16)</f>
        <v>0</v>
      </c>
      <c r="E17">
        <f>LOOKUP('Ipotesi e grafici'!F$6,'Lista Saldi migratori uomini'!$C$1:$AH$1,'Lista Saldi migratori uomini'!$C16:$AH16)</f>
        <v>0</v>
      </c>
      <c r="F17">
        <f>LOOKUP('Ipotesi e grafici'!G$6,'Lista Saldi migratori uomini'!$C$1:$AH$1,'Lista Saldi migratori uomini'!$C16:$AH16)</f>
        <v>0</v>
      </c>
      <c r="G17">
        <f>LOOKUP('Ipotesi e grafici'!H$6,'Lista Saldi migratori uomini'!$C$1:$AH$1,'Lista Saldi migratori uomini'!$C16:$AH16)</f>
        <v>0</v>
      </c>
      <c r="H17">
        <f>LOOKUP('Ipotesi e grafici'!I$6,'Lista Saldi migratori uomini'!$C$1:$AH$1,'Lista Saldi migratori uomini'!$C16:$AH16)</f>
        <v>0</v>
      </c>
      <c r="I17">
        <f>LOOKUP('Ipotesi e grafici'!J$6,'Lista Saldi migratori uomini'!$C$1:$AH$1,'Lista Saldi migratori uomini'!$C16:$AH16)</f>
        <v>0</v>
      </c>
      <c r="J17">
        <f>LOOKUP('Ipotesi e grafici'!K$6,'Lista Saldi migratori uomini'!$C$1:$AH$1,'Lista Saldi migratori uomini'!$C16:$AH16)</f>
        <v>0</v>
      </c>
      <c r="K17">
        <f>LOOKUP('Ipotesi e grafici'!L$6,'Lista Saldi migratori uomini'!$C$1:$AH$1,'Lista Saldi migratori uomini'!$C16:$AH16)</f>
        <v>0</v>
      </c>
      <c r="L17">
        <f>LOOKUP('Ipotesi e grafici'!M$6,'Lista Saldi migratori uomini'!$C$1:$AH$1,'Lista Saldi migratori uomini'!$C16:$AH16)</f>
        <v>0</v>
      </c>
      <c r="M17">
        <f>LOOKUP('Ipotesi e grafici'!N$6,'Lista Saldi migratori uomini'!$C$1:$AH$1,'Lista Saldi migratori uomini'!$C16:$AH16)</f>
        <v>0</v>
      </c>
      <c r="N17">
        <f>LOOKUP('Ipotesi e grafici'!O$6,'Lista Saldi migratori uomini'!$C$1:$AH$1,'Lista Saldi migratori uomini'!$C16:$AH16)</f>
        <v>0</v>
      </c>
      <c r="O17">
        <f>LOOKUP('Ipotesi e grafici'!P$6,'Lista Saldi migratori uomini'!$C$1:$AH$1,'Lista Saldi migratori uomini'!$C16:$AH16)</f>
        <v>0</v>
      </c>
      <c r="P17">
        <f>LOOKUP('Ipotesi e grafici'!Q$6,'Lista Saldi migratori uomini'!$C$1:$AH$1,'Lista Saldi migratori uomini'!$C16:$AH16)</f>
        <v>0</v>
      </c>
      <c r="Q17">
        <f>LOOKUP('Ipotesi e grafici'!R$6,'Lista Saldi migratori uomini'!$C$1:$AH$1,'Lista Saldi migratori uomini'!$C16:$AH16)</f>
        <v>0</v>
      </c>
      <c r="R17">
        <f>LOOKUP('Ipotesi e grafici'!S$6,'Lista Saldi migratori uomini'!$C$1:$AH$1,'Lista Saldi migratori uomini'!$C16:$AH16)</f>
        <v>0</v>
      </c>
    </row>
    <row r="18" spans="1:18" x14ac:dyDescent="0.3">
      <c r="A18" s="4" t="s">
        <v>14</v>
      </c>
      <c r="B18" s="4" t="s">
        <v>15</v>
      </c>
      <c r="C18">
        <f>LOOKUP('Ipotesi e grafici'!D$6,'Lista Saldi migratori uomini'!$C$1:$AH$1,'Lista Saldi migratori uomini'!$C17:$AH17)</f>
        <v>0</v>
      </c>
      <c r="D18">
        <f>LOOKUP('Ipotesi e grafici'!E$6,'Lista Saldi migratori uomini'!$C$1:$AH$1,'Lista Saldi migratori uomini'!$C17:$AH17)</f>
        <v>0</v>
      </c>
      <c r="E18">
        <f>LOOKUP('Ipotesi e grafici'!F$6,'Lista Saldi migratori uomini'!$C$1:$AH$1,'Lista Saldi migratori uomini'!$C17:$AH17)</f>
        <v>0</v>
      </c>
      <c r="F18">
        <f>LOOKUP('Ipotesi e grafici'!G$6,'Lista Saldi migratori uomini'!$C$1:$AH$1,'Lista Saldi migratori uomini'!$C17:$AH17)</f>
        <v>0</v>
      </c>
      <c r="G18">
        <f>LOOKUP('Ipotesi e grafici'!H$6,'Lista Saldi migratori uomini'!$C$1:$AH$1,'Lista Saldi migratori uomini'!$C17:$AH17)</f>
        <v>0</v>
      </c>
      <c r="H18">
        <f>LOOKUP('Ipotesi e grafici'!I$6,'Lista Saldi migratori uomini'!$C$1:$AH$1,'Lista Saldi migratori uomini'!$C17:$AH17)</f>
        <v>0</v>
      </c>
      <c r="I18">
        <f>LOOKUP('Ipotesi e grafici'!J$6,'Lista Saldi migratori uomini'!$C$1:$AH$1,'Lista Saldi migratori uomini'!$C17:$AH17)</f>
        <v>0</v>
      </c>
      <c r="J18">
        <f>LOOKUP('Ipotesi e grafici'!K$6,'Lista Saldi migratori uomini'!$C$1:$AH$1,'Lista Saldi migratori uomini'!$C17:$AH17)</f>
        <v>0</v>
      </c>
      <c r="K18">
        <f>LOOKUP('Ipotesi e grafici'!L$6,'Lista Saldi migratori uomini'!$C$1:$AH$1,'Lista Saldi migratori uomini'!$C17:$AH17)</f>
        <v>0</v>
      </c>
      <c r="L18">
        <f>LOOKUP('Ipotesi e grafici'!M$6,'Lista Saldi migratori uomini'!$C$1:$AH$1,'Lista Saldi migratori uomini'!$C17:$AH17)</f>
        <v>0</v>
      </c>
      <c r="M18">
        <f>LOOKUP('Ipotesi e grafici'!N$6,'Lista Saldi migratori uomini'!$C$1:$AH$1,'Lista Saldi migratori uomini'!$C17:$AH17)</f>
        <v>0</v>
      </c>
      <c r="N18">
        <f>LOOKUP('Ipotesi e grafici'!O$6,'Lista Saldi migratori uomini'!$C$1:$AH$1,'Lista Saldi migratori uomini'!$C17:$AH17)</f>
        <v>0</v>
      </c>
      <c r="O18">
        <f>LOOKUP('Ipotesi e grafici'!P$6,'Lista Saldi migratori uomini'!$C$1:$AH$1,'Lista Saldi migratori uomini'!$C17:$AH17)</f>
        <v>0</v>
      </c>
      <c r="P18">
        <f>LOOKUP('Ipotesi e grafici'!Q$6,'Lista Saldi migratori uomini'!$C$1:$AH$1,'Lista Saldi migratori uomini'!$C17:$AH17)</f>
        <v>0</v>
      </c>
      <c r="Q18">
        <f>LOOKUP('Ipotesi e grafici'!R$6,'Lista Saldi migratori uomini'!$C$1:$AH$1,'Lista Saldi migratori uomini'!$C17:$AH17)</f>
        <v>0</v>
      </c>
      <c r="R18">
        <f>LOOKUP('Ipotesi e grafici'!S$6,'Lista Saldi migratori uomini'!$C$1:$AH$1,'Lista Saldi migratori uomini'!$C17:$AH17)</f>
        <v>0</v>
      </c>
    </row>
    <row r="19" spans="1:18" x14ac:dyDescent="0.3">
      <c r="A19" s="4" t="s">
        <v>15</v>
      </c>
      <c r="B19" s="4" t="s">
        <v>16</v>
      </c>
      <c r="C19">
        <f>LOOKUP('Ipotesi e grafici'!D$6,'Lista Saldi migratori uomini'!$C$1:$AH$1,'Lista Saldi migratori uomini'!$C18:$AH18)</f>
        <v>0</v>
      </c>
      <c r="D19">
        <f>LOOKUP('Ipotesi e grafici'!E$6,'Lista Saldi migratori uomini'!$C$1:$AH$1,'Lista Saldi migratori uomini'!$C18:$AH18)</f>
        <v>0</v>
      </c>
      <c r="E19">
        <f>LOOKUP('Ipotesi e grafici'!F$6,'Lista Saldi migratori uomini'!$C$1:$AH$1,'Lista Saldi migratori uomini'!$C18:$AH18)</f>
        <v>0</v>
      </c>
      <c r="F19">
        <f>LOOKUP('Ipotesi e grafici'!G$6,'Lista Saldi migratori uomini'!$C$1:$AH$1,'Lista Saldi migratori uomini'!$C18:$AH18)</f>
        <v>0</v>
      </c>
      <c r="G19">
        <f>LOOKUP('Ipotesi e grafici'!H$6,'Lista Saldi migratori uomini'!$C$1:$AH$1,'Lista Saldi migratori uomini'!$C18:$AH18)</f>
        <v>0</v>
      </c>
      <c r="H19">
        <f>LOOKUP('Ipotesi e grafici'!I$6,'Lista Saldi migratori uomini'!$C$1:$AH$1,'Lista Saldi migratori uomini'!$C18:$AH18)</f>
        <v>0</v>
      </c>
      <c r="I19">
        <f>LOOKUP('Ipotesi e grafici'!J$6,'Lista Saldi migratori uomini'!$C$1:$AH$1,'Lista Saldi migratori uomini'!$C18:$AH18)</f>
        <v>0</v>
      </c>
      <c r="J19">
        <f>LOOKUP('Ipotesi e grafici'!K$6,'Lista Saldi migratori uomini'!$C$1:$AH$1,'Lista Saldi migratori uomini'!$C18:$AH18)</f>
        <v>0</v>
      </c>
      <c r="K19">
        <f>LOOKUP('Ipotesi e grafici'!L$6,'Lista Saldi migratori uomini'!$C$1:$AH$1,'Lista Saldi migratori uomini'!$C18:$AH18)</f>
        <v>0</v>
      </c>
      <c r="L19">
        <f>LOOKUP('Ipotesi e grafici'!M$6,'Lista Saldi migratori uomini'!$C$1:$AH$1,'Lista Saldi migratori uomini'!$C18:$AH18)</f>
        <v>0</v>
      </c>
      <c r="M19">
        <f>LOOKUP('Ipotesi e grafici'!N$6,'Lista Saldi migratori uomini'!$C$1:$AH$1,'Lista Saldi migratori uomini'!$C18:$AH18)</f>
        <v>0</v>
      </c>
      <c r="N19">
        <f>LOOKUP('Ipotesi e grafici'!O$6,'Lista Saldi migratori uomini'!$C$1:$AH$1,'Lista Saldi migratori uomini'!$C18:$AH18)</f>
        <v>0</v>
      </c>
      <c r="O19">
        <f>LOOKUP('Ipotesi e grafici'!P$6,'Lista Saldi migratori uomini'!$C$1:$AH$1,'Lista Saldi migratori uomini'!$C18:$AH18)</f>
        <v>0</v>
      </c>
      <c r="P19">
        <f>LOOKUP('Ipotesi e grafici'!Q$6,'Lista Saldi migratori uomini'!$C$1:$AH$1,'Lista Saldi migratori uomini'!$C18:$AH18)</f>
        <v>0</v>
      </c>
      <c r="Q19">
        <f>LOOKUP('Ipotesi e grafici'!R$6,'Lista Saldi migratori uomini'!$C$1:$AH$1,'Lista Saldi migratori uomini'!$C18:$AH18)</f>
        <v>0</v>
      </c>
      <c r="R19">
        <f>LOOKUP('Ipotesi e grafici'!S$6,'Lista Saldi migratori uomini'!$C$1:$AH$1,'Lista Saldi migratori uomini'!$C18:$AH18)</f>
        <v>0</v>
      </c>
    </row>
    <row r="20" spans="1:18" x14ac:dyDescent="0.3">
      <c r="A20" s="4" t="s">
        <v>16</v>
      </c>
      <c r="B20" s="4" t="s">
        <v>17</v>
      </c>
      <c r="C20">
        <f>LOOKUP('Ipotesi e grafici'!D$6,'Lista Saldi migratori uomini'!$C$1:$AH$1,'Lista Saldi migratori uomini'!$C19:$AH19)</f>
        <v>0</v>
      </c>
      <c r="D20">
        <f>LOOKUP('Ipotesi e grafici'!E$6,'Lista Saldi migratori uomini'!$C$1:$AH$1,'Lista Saldi migratori uomini'!$C19:$AH19)</f>
        <v>0</v>
      </c>
      <c r="E20">
        <f>LOOKUP('Ipotesi e grafici'!F$6,'Lista Saldi migratori uomini'!$C$1:$AH$1,'Lista Saldi migratori uomini'!$C19:$AH19)</f>
        <v>0</v>
      </c>
      <c r="F20">
        <f>LOOKUP('Ipotesi e grafici'!G$6,'Lista Saldi migratori uomini'!$C$1:$AH$1,'Lista Saldi migratori uomini'!$C19:$AH19)</f>
        <v>0</v>
      </c>
      <c r="G20">
        <f>LOOKUP('Ipotesi e grafici'!H$6,'Lista Saldi migratori uomini'!$C$1:$AH$1,'Lista Saldi migratori uomini'!$C19:$AH19)</f>
        <v>0</v>
      </c>
      <c r="H20">
        <f>LOOKUP('Ipotesi e grafici'!I$6,'Lista Saldi migratori uomini'!$C$1:$AH$1,'Lista Saldi migratori uomini'!$C19:$AH19)</f>
        <v>0</v>
      </c>
      <c r="I20">
        <f>LOOKUP('Ipotesi e grafici'!J$6,'Lista Saldi migratori uomini'!$C$1:$AH$1,'Lista Saldi migratori uomini'!$C19:$AH19)</f>
        <v>0</v>
      </c>
      <c r="J20">
        <f>LOOKUP('Ipotesi e grafici'!K$6,'Lista Saldi migratori uomini'!$C$1:$AH$1,'Lista Saldi migratori uomini'!$C19:$AH19)</f>
        <v>0</v>
      </c>
      <c r="K20">
        <f>LOOKUP('Ipotesi e grafici'!L$6,'Lista Saldi migratori uomini'!$C$1:$AH$1,'Lista Saldi migratori uomini'!$C19:$AH19)</f>
        <v>0</v>
      </c>
      <c r="L20">
        <f>LOOKUP('Ipotesi e grafici'!M$6,'Lista Saldi migratori uomini'!$C$1:$AH$1,'Lista Saldi migratori uomini'!$C19:$AH19)</f>
        <v>0</v>
      </c>
      <c r="M20">
        <f>LOOKUP('Ipotesi e grafici'!N$6,'Lista Saldi migratori uomini'!$C$1:$AH$1,'Lista Saldi migratori uomini'!$C19:$AH19)</f>
        <v>0</v>
      </c>
      <c r="N20">
        <f>LOOKUP('Ipotesi e grafici'!O$6,'Lista Saldi migratori uomini'!$C$1:$AH$1,'Lista Saldi migratori uomini'!$C19:$AH19)</f>
        <v>0</v>
      </c>
      <c r="O20">
        <f>LOOKUP('Ipotesi e grafici'!P$6,'Lista Saldi migratori uomini'!$C$1:$AH$1,'Lista Saldi migratori uomini'!$C19:$AH19)</f>
        <v>0</v>
      </c>
      <c r="P20">
        <f>LOOKUP('Ipotesi e grafici'!Q$6,'Lista Saldi migratori uomini'!$C$1:$AH$1,'Lista Saldi migratori uomini'!$C19:$AH19)</f>
        <v>0</v>
      </c>
      <c r="Q20">
        <f>LOOKUP('Ipotesi e grafici'!R$6,'Lista Saldi migratori uomini'!$C$1:$AH$1,'Lista Saldi migratori uomini'!$C19:$AH19)</f>
        <v>0</v>
      </c>
      <c r="R20">
        <f>LOOKUP('Ipotesi e grafici'!S$6,'Lista Saldi migratori uomini'!$C$1:$AH$1,'Lista Saldi migratori uomini'!$C19:$AH19)</f>
        <v>0</v>
      </c>
    </row>
    <row r="21" spans="1:18" x14ac:dyDescent="0.3">
      <c r="A21" s="4" t="s">
        <v>17</v>
      </c>
      <c r="B21" s="4" t="s">
        <v>18</v>
      </c>
      <c r="C21">
        <f>LOOKUP('Ipotesi e grafici'!D$6,'Lista Saldi migratori uomini'!$C$1:$AH$1,'Lista Saldi migratori uomini'!$C20:$AH20)</f>
        <v>0</v>
      </c>
      <c r="D21">
        <f>LOOKUP('Ipotesi e grafici'!E$6,'Lista Saldi migratori uomini'!$C$1:$AH$1,'Lista Saldi migratori uomini'!$C20:$AH20)</f>
        <v>0</v>
      </c>
      <c r="E21">
        <f>LOOKUP('Ipotesi e grafici'!F$6,'Lista Saldi migratori uomini'!$C$1:$AH$1,'Lista Saldi migratori uomini'!$C20:$AH20)</f>
        <v>0</v>
      </c>
      <c r="F21">
        <f>LOOKUP('Ipotesi e grafici'!G$6,'Lista Saldi migratori uomini'!$C$1:$AH$1,'Lista Saldi migratori uomini'!$C20:$AH20)</f>
        <v>0</v>
      </c>
      <c r="G21">
        <f>LOOKUP('Ipotesi e grafici'!H$6,'Lista Saldi migratori uomini'!$C$1:$AH$1,'Lista Saldi migratori uomini'!$C20:$AH20)</f>
        <v>0</v>
      </c>
      <c r="H21">
        <f>LOOKUP('Ipotesi e grafici'!I$6,'Lista Saldi migratori uomini'!$C$1:$AH$1,'Lista Saldi migratori uomini'!$C20:$AH20)</f>
        <v>0</v>
      </c>
      <c r="I21">
        <f>LOOKUP('Ipotesi e grafici'!J$6,'Lista Saldi migratori uomini'!$C$1:$AH$1,'Lista Saldi migratori uomini'!$C20:$AH20)</f>
        <v>0</v>
      </c>
      <c r="J21">
        <f>LOOKUP('Ipotesi e grafici'!K$6,'Lista Saldi migratori uomini'!$C$1:$AH$1,'Lista Saldi migratori uomini'!$C20:$AH20)</f>
        <v>0</v>
      </c>
      <c r="K21">
        <f>LOOKUP('Ipotesi e grafici'!L$6,'Lista Saldi migratori uomini'!$C$1:$AH$1,'Lista Saldi migratori uomini'!$C20:$AH20)</f>
        <v>0</v>
      </c>
      <c r="L21">
        <f>LOOKUP('Ipotesi e grafici'!M$6,'Lista Saldi migratori uomini'!$C$1:$AH$1,'Lista Saldi migratori uomini'!$C20:$AH20)</f>
        <v>0</v>
      </c>
      <c r="M21">
        <f>LOOKUP('Ipotesi e grafici'!N$6,'Lista Saldi migratori uomini'!$C$1:$AH$1,'Lista Saldi migratori uomini'!$C20:$AH20)</f>
        <v>0</v>
      </c>
      <c r="N21">
        <f>LOOKUP('Ipotesi e grafici'!O$6,'Lista Saldi migratori uomini'!$C$1:$AH$1,'Lista Saldi migratori uomini'!$C20:$AH20)</f>
        <v>0</v>
      </c>
      <c r="O21">
        <f>LOOKUP('Ipotesi e grafici'!P$6,'Lista Saldi migratori uomini'!$C$1:$AH$1,'Lista Saldi migratori uomini'!$C20:$AH20)</f>
        <v>0</v>
      </c>
      <c r="P21">
        <f>LOOKUP('Ipotesi e grafici'!Q$6,'Lista Saldi migratori uomini'!$C$1:$AH$1,'Lista Saldi migratori uomini'!$C20:$AH20)</f>
        <v>0</v>
      </c>
      <c r="Q21">
        <f>LOOKUP('Ipotesi e grafici'!R$6,'Lista Saldi migratori uomini'!$C$1:$AH$1,'Lista Saldi migratori uomini'!$C20:$AH20)</f>
        <v>0</v>
      </c>
      <c r="R21">
        <f>LOOKUP('Ipotesi e grafici'!S$6,'Lista Saldi migratori uomini'!$C$1:$AH$1,'Lista Saldi migratori uomini'!$C20:$AH20)</f>
        <v>0</v>
      </c>
    </row>
    <row r="22" spans="1:18" x14ac:dyDescent="0.3">
      <c r="A22" s="4" t="s">
        <v>18</v>
      </c>
      <c r="B22" s="4" t="s">
        <v>19</v>
      </c>
      <c r="C22">
        <f>LOOKUP('Ipotesi e grafici'!D$6,'Lista Saldi migratori uomini'!$C$1:$AH$1,'Lista Saldi migratori uomini'!$C21:$AH21)</f>
        <v>0</v>
      </c>
      <c r="D22">
        <f>LOOKUP('Ipotesi e grafici'!E$6,'Lista Saldi migratori uomini'!$C$1:$AH$1,'Lista Saldi migratori uomini'!$C21:$AH21)</f>
        <v>0</v>
      </c>
      <c r="E22">
        <f>LOOKUP('Ipotesi e grafici'!F$6,'Lista Saldi migratori uomini'!$C$1:$AH$1,'Lista Saldi migratori uomini'!$C21:$AH21)</f>
        <v>0</v>
      </c>
      <c r="F22">
        <f>LOOKUP('Ipotesi e grafici'!G$6,'Lista Saldi migratori uomini'!$C$1:$AH$1,'Lista Saldi migratori uomini'!$C21:$AH21)</f>
        <v>0</v>
      </c>
      <c r="G22">
        <f>LOOKUP('Ipotesi e grafici'!H$6,'Lista Saldi migratori uomini'!$C$1:$AH$1,'Lista Saldi migratori uomini'!$C21:$AH21)</f>
        <v>0</v>
      </c>
      <c r="H22">
        <f>LOOKUP('Ipotesi e grafici'!I$6,'Lista Saldi migratori uomini'!$C$1:$AH$1,'Lista Saldi migratori uomini'!$C21:$AH21)</f>
        <v>0</v>
      </c>
      <c r="I22">
        <f>LOOKUP('Ipotesi e grafici'!J$6,'Lista Saldi migratori uomini'!$C$1:$AH$1,'Lista Saldi migratori uomini'!$C21:$AH21)</f>
        <v>0</v>
      </c>
      <c r="J22">
        <f>LOOKUP('Ipotesi e grafici'!K$6,'Lista Saldi migratori uomini'!$C$1:$AH$1,'Lista Saldi migratori uomini'!$C21:$AH21)</f>
        <v>0</v>
      </c>
      <c r="K22">
        <f>LOOKUP('Ipotesi e grafici'!L$6,'Lista Saldi migratori uomini'!$C$1:$AH$1,'Lista Saldi migratori uomini'!$C21:$AH21)</f>
        <v>0</v>
      </c>
      <c r="L22">
        <f>LOOKUP('Ipotesi e grafici'!M$6,'Lista Saldi migratori uomini'!$C$1:$AH$1,'Lista Saldi migratori uomini'!$C21:$AH21)</f>
        <v>0</v>
      </c>
      <c r="M22">
        <f>LOOKUP('Ipotesi e grafici'!N$6,'Lista Saldi migratori uomini'!$C$1:$AH$1,'Lista Saldi migratori uomini'!$C21:$AH21)</f>
        <v>0</v>
      </c>
      <c r="N22">
        <f>LOOKUP('Ipotesi e grafici'!O$6,'Lista Saldi migratori uomini'!$C$1:$AH$1,'Lista Saldi migratori uomini'!$C21:$AH21)</f>
        <v>0</v>
      </c>
      <c r="O22">
        <f>LOOKUP('Ipotesi e grafici'!P$6,'Lista Saldi migratori uomini'!$C$1:$AH$1,'Lista Saldi migratori uomini'!$C21:$AH21)</f>
        <v>0</v>
      </c>
      <c r="P22">
        <f>LOOKUP('Ipotesi e grafici'!Q$6,'Lista Saldi migratori uomini'!$C$1:$AH$1,'Lista Saldi migratori uomini'!$C21:$AH21)</f>
        <v>0</v>
      </c>
      <c r="Q22">
        <f>LOOKUP('Ipotesi e grafici'!R$6,'Lista Saldi migratori uomini'!$C$1:$AH$1,'Lista Saldi migratori uomini'!$C21:$AH21)</f>
        <v>0</v>
      </c>
      <c r="R22">
        <f>LOOKUP('Ipotesi e grafici'!S$6,'Lista Saldi migratori uomini'!$C$1:$AH$1,'Lista Saldi migratori uomini'!$C21:$AH21)</f>
        <v>0</v>
      </c>
    </row>
    <row r="23" spans="1:18" ht="14.5" thickBot="1" x14ac:dyDescent="0.35">
      <c r="A23" s="5" t="s">
        <v>40</v>
      </c>
      <c r="B23" s="5" t="s">
        <v>20</v>
      </c>
      <c r="C23">
        <f>LOOKUP('Ipotesi e grafici'!D$6,'Lista Saldi migratori uomini'!$C$1:$AH$1,'Lista Saldi migratori uomini'!$C22:$AH22)</f>
        <v>0</v>
      </c>
      <c r="D23">
        <f>LOOKUP('Ipotesi e grafici'!E$6,'Lista Saldi migratori uomini'!$C$1:$AH$1,'Lista Saldi migratori uomini'!$C22:$AH22)</f>
        <v>0</v>
      </c>
      <c r="E23">
        <f>LOOKUP('Ipotesi e grafici'!F$6,'Lista Saldi migratori uomini'!$C$1:$AH$1,'Lista Saldi migratori uomini'!$C22:$AH22)</f>
        <v>0</v>
      </c>
      <c r="F23">
        <f>LOOKUP('Ipotesi e grafici'!G$6,'Lista Saldi migratori uomini'!$C$1:$AH$1,'Lista Saldi migratori uomini'!$C22:$AH22)</f>
        <v>0</v>
      </c>
      <c r="G23">
        <f>LOOKUP('Ipotesi e grafici'!H$6,'Lista Saldi migratori uomini'!$C$1:$AH$1,'Lista Saldi migratori uomini'!$C22:$AH22)</f>
        <v>0</v>
      </c>
      <c r="H23">
        <f>LOOKUP('Ipotesi e grafici'!I$6,'Lista Saldi migratori uomini'!$C$1:$AH$1,'Lista Saldi migratori uomini'!$C22:$AH22)</f>
        <v>0</v>
      </c>
      <c r="I23">
        <f>LOOKUP('Ipotesi e grafici'!J$6,'Lista Saldi migratori uomini'!$C$1:$AH$1,'Lista Saldi migratori uomini'!$C22:$AH22)</f>
        <v>0</v>
      </c>
      <c r="J23">
        <f>LOOKUP('Ipotesi e grafici'!K$6,'Lista Saldi migratori uomini'!$C$1:$AH$1,'Lista Saldi migratori uomini'!$C22:$AH22)</f>
        <v>0</v>
      </c>
      <c r="K23">
        <f>LOOKUP('Ipotesi e grafici'!L$6,'Lista Saldi migratori uomini'!$C$1:$AH$1,'Lista Saldi migratori uomini'!$C22:$AH22)</f>
        <v>0</v>
      </c>
      <c r="L23">
        <f>LOOKUP('Ipotesi e grafici'!M$6,'Lista Saldi migratori uomini'!$C$1:$AH$1,'Lista Saldi migratori uomini'!$C22:$AH22)</f>
        <v>0</v>
      </c>
      <c r="M23">
        <f>LOOKUP('Ipotesi e grafici'!N$6,'Lista Saldi migratori uomini'!$C$1:$AH$1,'Lista Saldi migratori uomini'!$C22:$AH22)</f>
        <v>0</v>
      </c>
      <c r="N23">
        <f>LOOKUP('Ipotesi e grafici'!O$6,'Lista Saldi migratori uomini'!$C$1:$AH$1,'Lista Saldi migratori uomini'!$C22:$AH22)</f>
        <v>0</v>
      </c>
      <c r="O23">
        <f>LOOKUP('Ipotesi e grafici'!P$6,'Lista Saldi migratori uomini'!$C$1:$AH$1,'Lista Saldi migratori uomini'!$C22:$AH22)</f>
        <v>0</v>
      </c>
      <c r="P23">
        <f>LOOKUP('Ipotesi e grafici'!Q$6,'Lista Saldi migratori uomini'!$C$1:$AH$1,'Lista Saldi migratori uomini'!$C22:$AH22)</f>
        <v>0</v>
      </c>
      <c r="Q23">
        <f>LOOKUP('Ipotesi e grafici'!R$6,'Lista Saldi migratori uomini'!$C$1:$AH$1,'Lista Saldi migratori uomini'!$C22:$AH22)</f>
        <v>0</v>
      </c>
      <c r="R23">
        <f>LOOKUP('Ipotesi e grafici'!S$6,'Lista Saldi migratori uomini'!$C$1:$AH$1,'Lista Saldi migratori uomini'!$C22:$AH22)</f>
        <v>0</v>
      </c>
    </row>
    <row r="24" spans="1:18" ht="14.5" thickBot="1" x14ac:dyDescent="0.35">
      <c r="B24" t="s">
        <v>86</v>
      </c>
    </row>
    <row r="25" spans="1:18" ht="14.5" thickBot="1" x14ac:dyDescent="0.35">
      <c r="A25" t="s">
        <v>96</v>
      </c>
      <c r="B25" t="s">
        <v>97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26</v>
      </c>
      <c r="H25" s="1" t="s">
        <v>27</v>
      </c>
      <c r="I25" s="1" t="s">
        <v>28</v>
      </c>
      <c r="J25" s="1" t="s">
        <v>29</v>
      </c>
      <c r="K25" s="1" t="s">
        <v>30</v>
      </c>
      <c r="L25" s="1" t="s">
        <v>31</v>
      </c>
      <c r="M25" s="1" t="s">
        <v>32</v>
      </c>
      <c r="N25" s="1" t="s">
        <v>33</v>
      </c>
      <c r="O25" s="1" t="s">
        <v>34</v>
      </c>
      <c r="P25" s="1" t="s">
        <v>35</v>
      </c>
      <c r="Q25" s="1" t="s">
        <v>36</v>
      </c>
      <c r="R25" s="2" t="s">
        <v>37</v>
      </c>
    </row>
    <row r="26" spans="1:18" x14ac:dyDescent="0.3">
      <c r="A26" s="9" t="s">
        <v>98</v>
      </c>
      <c r="B26" s="10" t="s">
        <v>7</v>
      </c>
      <c r="C26">
        <f>LOOKUP('Ipotesi e grafici'!D$6,'Lista Saldi migratori donne'!$C$1:$AH$1,'Lista Saldi migratori donne'!$C2:$AH2)</f>
        <v>0</v>
      </c>
      <c r="D26">
        <f>LOOKUP('Ipotesi e grafici'!E$6,'Lista Saldi migratori donne'!$C$1:$AH$1,'Lista Saldi migratori donne'!$C2:$AH2)</f>
        <v>0</v>
      </c>
      <c r="E26">
        <f>LOOKUP('Ipotesi e grafici'!F$6,'Lista Saldi migratori donne'!$C$1:$AH$1,'Lista Saldi migratori donne'!$C2:$AH2)</f>
        <v>0</v>
      </c>
      <c r="F26">
        <f>LOOKUP('Ipotesi e grafici'!G$6,'Lista Saldi migratori donne'!$C$1:$AH$1,'Lista Saldi migratori donne'!$C2:$AH2)</f>
        <v>0</v>
      </c>
      <c r="G26">
        <f>LOOKUP('Ipotesi e grafici'!H$6,'Lista Saldi migratori donne'!$C$1:$AH$1,'Lista Saldi migratori donne'!$C2:$AH2)</f>
        <v>0</v>
      </c>
      <c r="H26">
        <f>LOOKUP('Ipotesi e grafici'!I$6,'Lista Saldi migratori donne'!$C$1:$AH$1,'Lista Saldi migratori donne'!$C2:$AH2)</f>
        <v>0</v>
      </c>
      <c r="I26">
        <f>LOOKUP('Ipotesi e grafici'!J$6,'Lista Saldi migratori donne'!$C$1:$AH$1,'Lista Saldi migratori donne'!$C2:$AH2)</f>
        <v>0</v>
      </c>
      <c r="J26">
        <f>LOOKUP('Ipotesi e grafici'!K$6,'Lista Saldi migratori donne'!$C$1:$AH$1,'Lista Saldi migratori donne'!$C2:$AH2)</f>
        <v>0</v>
      </c>
      <c r="K26">
        <f>LOOKUP('Ipotesi e grafici'!L$6,'Lista Saldi migratori donne'!$C$1:$AH$1,'Lista Saldi migratori donne'!$C2:$AH2)</f>
        <v>0</v>
      </c>
      <c r="L26">
        <f>LOOKUP('Ipotesi e grafici'!M$6,'Lista Saldi migratori donne'!$C$1:$AH$1,'Lista Saldi migratori donne'!$C2:$AH2)</f>
        <v>0</v>
      </c>
      <c r="M26">
        <f>LOOKUP('Ipotesi e grafici'!N$6,'Lista Saldi migratori donne'!$C$1:$AH$1,'Lista Saldi migratori donne'!$C2:$AH2)</f>
        <v>0</v>
      </c>
      <c r="N26">
        <f>LOOKUP('Ipotesi e grafici'!O$6,'Lista Saldi migratori donne'!$C$1:$AH$1,'Lista Saldi migratori donne'!$C2:$AH2)</f>
        <v>0</v>
      </c>
      <c r="O26">
        <f>LOOKUP('Ipotesi e grafici'!P$6,'Lista Saldi migratori donne'!$C$1:$AH$1,'Lista Saldi migratori donne'!$C2:$AH2)</f>
        <v>0</v>
      </c>
      <c r="P26">
        <f>LOOKUP('Ipotesi e grafici'!Q$6,'Lista Saldi migratori donne'!$C$1:$AH$1,'Lista Saldi migratori donne'!$C2:$AH2)</f>
        <v>0</v>
      </c>
      <c r="Q26">
        <f>LOOKUP('Ipotesi e grafici'!R$6,'Lista Saldi migratori donne'!$C$1:$AH$1,'Lista Saldi migratori donne'!$C2:$AH2)</f>
        <v>0</v>
      </c>
      <c r="R26">
        <f>LOOKUP('Ipotesi e grafici'!S$6,'Lista Saldi migratori donne'!$C$1:$AH$1,'Lista Saldi migratori donne'!$C2:$AH2)</f>
        <v>0</v>
      </c>
    </row>
    <row r="27" spans="1:18" x14ac:dyDescent="0.3">
      <c r="A27" s="4" t="s">
        <v>7</v>
      </c>
      <c r="B27" s="11" t="s">
        <v>8</v>
      </c>
      <c r="C27">
        <f>LOOKUP('Ipotesi e grafici'!D$6,'Lista Saldi migratori donne'!$C$1:$AH$1,'Lista Saldi migratori donne'!$C3:$AH3)</f>
        <v>0</v>
      </c>
      <c r="D27">
        <f>LOOKUP('Ipotesi e grafici'!E$6,'Lista Saldi migratori donne'!$C$1:$AH$1,'Lista Saldi migratori donne'!$C3:$AH3)</f>
        <v>0</v>
      </c>
      <c r="E27">
        <f>LOOKUP('Ipotesi e grafici'!F$6,'Lista Saldi migratori donne'!$C$1:$AH$1,'Lista Saldi migratori donne'!$C3:$AH3)</f>
        <v>0</v>
      </c>
      <c r="F27">
        <f>LOOKUP('Ipotesi e grafici'!G$6,'Lista Saldi migratori donne'!$C$1:$AH$1,'Lista Saldi migratori donne'!$C3:$AH3)</f>
        <v>0</v>
      </c>
      <c r="G27">
        <f>LOOKUP('Ipotesi e grafici'!H$6,'Lista Saldi migratori donne'!$C$1:$AH$1,'Lista Saldi migratori donne'!$C3:$AH3)</f>
        <v>0</v>
      </c>
      <c r="H27">
        <f>LOOKUP('Ipotesi e grafici'!I$6,'Lista Saldi migratori donne'!$C$1:$AH$1,'Lista Saldi migratori donne'!$C3:$AH3)</f>
        <v>0</v>
      </c>
      <c r="I27">
        <f>LOOKUP('Ipotesi e grafici'!J$6,'Lista Saldi migratori donne'!$C$1:$AH$1,'Lista Saldi migratori donne'!$C3:$AH3)</f>
        <v>0</v>
      </c>
      <c r="J27">
        <f>LOOKUP('Ipotesi e grafici'!K$6,'Lista Saldi migratori donne'!$C$1:$AH$1,'Lista Saldi migratori donne'!$C3:$AH3)</f>
        <v>0</v>
      </c>
      <c r="K27">
        <f>LOOKUP('Ipotesi e grafici'!L$6,'Lista Saldi migratori donne'!$C$1:$AH$1,'Lista Saldi migratori donne'!$C3:$AH3)</f>
        <v>0</v>
      </c>
      <c r="L27">
        <f>LOOKUP('Ipotesi e grafici'!M$6,'Lista Saldi migratori donne'!$C$1:$AH$1,'Lista Saldi migratori donne'!$C3:$AH3)</f>
        <v>0</v>
      </c>
      <c r="M27">
        <f>LOOKUP('Ipotesi e grafici'!N$6,'Lista Saldi migratori donne'!$C$1:$AH$1,'Lista Saldi migratori donne'!$C3:$AH3)</f>
        <v>0</v>
      </c>
      <c r="N27">
        <f>LOOKUP('Ipotesi e grafici'!O$6,'Lista Saldi migratori donne'!$C$1:$AH$1,'Lista Saldi migratori donne'!$C3:$AH3)</f>
        <v>0</v>
      </c>
      <c r="O27">
        <f>LOOKUP('Ipotesi e grafici'!P$6,'Lista Saldi migratori donne'!$C$1:$AH$1,'Lista Saldi migratori donne'!$C3:$AH3)</f>
        <v>0</v>
      </c>
      <c r="P27">
        <f>LOOKUP('Ipotesi e grafici'!Q$6,'Lista Saldi migratori donne'!$C$1:$AH$1,'Lista Saldi migratori donne'!$C3:$AH3)</f>
        <v>0</v>
      </c>
      <c r="Q27">
        <f>LOOKUP('Ipotesi e grafici'!R$6,'Lista Saldi migratori donne'!$C$1:$AH$1,'Lista Saldi migratori donne'!$C3:$AH3)</f>
        <v>0</v>
      </c>
      <c r="R27">
        <f>LOOKUP('Ipotesi e grafici'!S$6,'Lista Saldi migratori donne'!$C$1:$AH$1,'Lista Saldi migratori donne'!$C3:$AH3)</f>
        <v>0</v>
      </c>
    </row>
    <row r="28" spans="1:18" x14ac:dyDescent="0.3">
      <c r="A28" s="4" t="s">
        <v>8</v>
      </c>
      <c r="B28" s="12" t="s">
        <v>9</v>
      </c>
      <c r="C28">
        <f>LOOKUP('Ipotesi e grafici'!D$6,'Lista Saldi migratori donne'!$C$1:$AH$1,'Lista Saldi migratori donne'!$C4:$AH4)</f>
        <v>0</v>
      </c>
      <c r="D28">
        <f>LOOKUP('Ipotesi e grafici'!E$6,'Lista Saldi migratori donne'!$C$1:$AH$1,'Lista Saldi migratori donne'!$C4:$AH4)</f>
        <v>0</v>
      </c>
      <c r="E28">
        <f>LOOKUP('Ipotesi e grafici'!F$6,'Lista Saldi migratori donne'!$C$1:$AH$1,'Lista Saldi migratori donne'!$C4:$AH4)</f>
        <v>0</v>
      </c>
      <c r="F28">
        <f>LOOKUP('Ipotesi e grafici'!G$6,'Lista Saldi migratori donne'!$C$1:$AH$1,'Lista Saldi migratori donne'!$C4:$AH4)</f>
        <v>0</v>
      </c>
      <c r="G28">
        <f>LOOKUP('Ipotesi e grafici'!H$6,'Lista Saldi migratori donne'!$C$1:$AH$1,'Lista Saldi migratori donne'!$C4:$AH4)</f>
        <v>0</v>
      </c>
      <c r="H28">
        <f>LOOKUP('Ipotesi e grafici'!I$6,'Lista Saldi migratori donne'!$C$1:$AH$1,'Lista Saldi migratori donne'!$C4:$AH4)</f>
        <v>0</v>
      </c>
      <c r="I28">
        <f>LOOKUP('Ipotesi e grafici'!J$6,'Lista Saldi migratori donne'!$C$1:$AH$1,'Lista Saldi migratori donne'!$C4:$AH4)</f>
        <v>0</v>
      </c>
      <c r="J28">
        <f>LOOKUP('Ipotesi e grafici'!K$6,'Lista Saldi migratori donne'!$C$1:$AH$1,'Lista Saldi migratori donne'!$C4:$AH4)</f>
        <v>0</v>
      </c>
      <c r="K28">
        <f>LOOKUP('Ipotesi e grafici'!L$6,'Lista Saldi migratori donne'!$C$1:$AH$1,'Lista Saldi migratori donne'!$C4:$AH4)</f>
        <v>0</v>
      </c>
      <c r="L28">
        <f>LOOKUP('Ipotesi e grafici'!M$6,'Lista Saldi migratori donne'!$C$1:$AH$1,'Lista Saldi migratori donne'!$C4:$AH4)</f>
        <v>0</v>
      </c>
      <c r="M28">
        <f>LOOKUP('Ipotesi e grafici'!N$6,'Lista Saldi migratori donne'!$C$1:$AH$1,'Lista Saldi migratori donne'!$C4:$AH4)</f>
        <v>0</v>
      </c>
      <c r="N28">
        <f>LOOKUP('Ipotesi e grafici'!O$6,'Lista Saldi migratori donne'!$C$1:$AH$1,'Lista Saldi migratori donne'!$C4:$AH4)</f>
        <v>0</v>
      </c>
      <c r="O28">
        <f>LOOKUP('Ipotesi e grafici'!P$6,'Lista Saldi migratori donne'!$C$1:$AH$1,'Lista Saldi migratori donne'!$C4:$AH4)</f>
        <v>0</v>
      </c>
      <c r="P28">
        <f>LOOKUP('Ipotesi e grafici'!Q$6,'Lista Saldi migratori donne'!$C$1:$AH$1,'Lista Saldi migratori donne'!$C4:$AH4)</f>
        <v>0</v>
      </c>
      <c r="Q28">
        <f>LOOKUP('Ipotesi e grafici'!R$6,'Lista Saldi migratori donne'!$C$1:$AH$1,'Lista Saldi migratori donne'!$C4:$AH4)</f>
        <v>0</v>
      </c>
      <c r="R28">
        <f>LOOKUP('Ipotesi e grafici'!S$6,'Lista Saldi migratori donne'!$C$1:$AH$1,'Lista Saldi migratori donne'!$C4:$AH4)</f>
        <v>0</v>
      </c>
    </row>
    <row r="29" spans="1:18" x14ac:dyDescent="0.3">
      <c r="A29" s="4" t="s">
        <v>9</v>
      </c>
      <c r="B29" s="4" t="s">
        <v>0</v>
      </c>
      <c r="C29">
        <f>LOOKUP('Ipotesi e grafici'!D$6,'Lista Saldi migratori donne'!$C$1:$AH$1,'Lista Saldi migratori donne'!$C5:$AH5)</f>
        <v>0</v>
      </c>
      <c r="D29">
        <f>LOOKUP('Ipotesi e grafici'!E$6,'Lista Saldi migratori donne'!$C$1:$AH$1,'Lista Saldi migratori donne'!$C5:$AH5)</f>
        <v>0</v>
      </c>
      <c r="E29">
        <f>LOOKUP('Ipotesi e grafici'!F$6,'Lista Saldi migratori donne'!$C$1:$AH$1,'Lista Saldi migratori donne'!$C5:$AH5)</f>
        <v>0</v>
      </c>
      <c r="F29">
        <f>LOOKUP('Ipotesi e grafici'!G$6,'Lista Saldi migratori donne'!$C$1:$AH$1,'Lista Saldi migratori donne'!$C5:$AH5)</f>
        <v>0</v>
      </c>
      <c r="G29">
        <f>LOOKUP('Ipotesi e grafici'!H$6,'Lista Saldi migratori donne'!$C$1:$AH$1,'Lista Saldi migratori donne'!$C5:$AH5)</f>
        <v>0</v>
      </c>
      <c r="H29">
        <f>LOOKUP('Ipotesi e grafici'!I$6,'Lista Saldi migratori donne'!$C$1:$AH$1,'Lista Saldi migratori donne'!$C5:$AH5)</f>
        <v>0</v>
      </c>
      <c r="I29">
        <f>LOOKUP('Ipotesi e grafici'!J$6,'Lista Saldi migratori donne'!$C$1:$AH$1,'Lista Saldi migratori donne'!$C5:$AH5)</f>
        <v>0</v>
      </c>
      <c r="J29">
        <f>LOOKUP('Ipotesi e grafici'!K$6,'Lista Saldi migratori donne'!$C$1:$AH$1,'Lista Saldi migratori donne'!$C5:$AH5)</f>
        <v>0</v>
      </c>
      <c r="K29">
        <f>LOOKUP('Ipotesi e grafici'!L$6,'Lista Saldi migratori donne'!$C$1:$AH$1,'Lista Saldi migratori donne'!$C5:$AH5)</f>
        <v>0</v>
      </c>
      <c r="L29">
        <f>LOOKUP('Ipotesi e grafici'!M$6,'Lista Saldi migratori donne'!$C$1:$AH$1,'Lista Saldi migratori donne'!$C5:$AH5)</f>
        <v>0</v>
      </c>
      <c r="M29">
        <f>LOOKUP('Ipotesi e grafici'!N$6,'Lista Saldi migratori donne'!$C$1:$AH$1,'Lista Saldi migratori donne'!$C5:$AH5)</f>
        <v>0</v>
      </c>
      <c r="N29">
        <f>LOOKUP('Ipotesi e grafici'!O$6,'Lista Saldi migratori donne'!$C$1:$AH$1,'Lista Saldi migratori donne'!$C5:$AH5)</f>
        <v>0</v>
      </c>
      <c r="O29">
        <f>LOOKUP('Ipotesi e grafici'!P$6,'Lista Saldi migratori donne'!$C$1:$AH$1,'Lista Saldi migratori donne'!$C5:$AH5)</f>
        <v>0</v>
      </c>
      <c r="P29">
        <f>LOOKUP('Ipotesi e grafici'!Q$6,'Lista Saldi migratori donne'!$C$1:$AH$1,'Lista Saldi migratori donne'!$C5:$AH5)</f>
        <v>0</v>
      </c>
      <c r="Q29">
        <f>LOOKUP('Ipotesi e grafici'!R$6,'Lista Saldi migratori donne'!$C$1:$AH$1,'Lista Saldi migratori donne'!$C5:$AH5)</f>
        <v>0</v>
      </c>
      <c r="R29">
        <f>LOOKUP('Ipotesi e grafici'!S$6,'Lista Saldi migratori donne'!$C$1:$AH$1,'Lista Saldi migratori donne'!$C5:$AH5)</f>
        <v>0</v>
      </c>
    </row>
    <row r="30" spans="1:18" x14ac:dyDescent="0.3">
      <c r="A30" s="4" t="s">
        <v>0</v>
      </c>
      <c r="B30" s="4" t="s">
        <v>1</v>
      </c>
      <c r="C30">
        <f>LOOKUP('Ipotesi e grafici'!D$6,'Lista Saldi migratori donne'!$C$1:$AH$1,'Lista Saldi migratori donne'!$C6:$AH6)</f>
        <v>0</v>
      </c>
      <c r="D30">
        <f>LOOKUP('Ipotesi e grafici'!E$6,'Lista Saldi migratori donne'!$C$1:$AH$1,'Lista Saldi migratori donne'!$C6:$AH6)</f>
        <v>0</v>
      </c>
      <c r="E30">
        <f>LOOKUP('Ipotesi e grafici'!F$6,'Lista Saldi migratori donne'!$C$1:$AH$1,'Lista Saldi migratori donne'!$C6:$AH6)</f>
        <v>0</v>
      </c>
      <c r="F30">
        <f>LOOKUP('Ipotesi e grafici'!G$6,'Lista Saldi migratori donne'!$C$1:$AH$1,'Lista Saldi migratori donne'!$C6:$AH6)</f>
        <v>0</v>
      </c>
      <c r="G30">
        <f>LOOKUP('Ipotesi e grafici'!H$6,'Lista Saldi migratori donne'!$C$1:$AH$1,'Lista Saldi migratori donne'!$C6:$AH6)</f>
        <v>0</v>
      </c>
      <c r="H30">
        <f>LOOKUP('Ipotesi e grafici'!I$6,'Lista Saldi migratori donne'!$C$1:$AH$1,'Lista Saldi migratori donne'!$C6:$AH6)</f>
        <v>0</v>
      </c>
      <c r="I30">
        <f>LOOKUP('Ipotesi e grafici'!J$6,'Lista Saldi migratori donne'!$C$1:$AH$1,'Lista Saldi migratori donne'!$C6:$AH6)</f>
        <v>0</v>
      </c>
      <c r="J30">
        <f>LOOKUP('Ipotesi e grafici'!K$6,'Lista Saldi migratori donne'!$C$1:$AH$1,'Lista Saldi migratori donne'!$C6:$AH6)</f>
        <v>0</v>
      </c>
      <c r="K30">
        <f>LOOKUP('Ipotesi e grafici'!L$6,'Lista Saldi migratori donne'!$C$1:$AH$1,'Lista Saldi migratori donne'!$C6:$AH6)</f>
        <v>0</v>
      </c>
      <c r="L30">
        <f>LOOKUP('Ipotesi e grafici'!M$6,'Lista Saldi migratori donne'!$C$1:$AH$1,'Lista Saldi migratori donne'!$C6:$AH6)</f>
        <v>0</v>
      </c>
      <c r="M30">
        <f>LOOKUP('Ipotesi e grafici'!N$6,'Lista Saldi migratori donne'!$C$1:$AH$1,'Lista Saldi migratori donne'!$C6:$AH6)</f>
        <v>0</v>
      </c>
      <c r="N30">
        <f>LOOKUP('Ipotesi e grafici'!O$6,'Lista Saldi migratori donne'!$C$1:$AH$1,'Lista Saldi migratori donne'!$C6:$AH6)</f>
        <v>0</v>
      </c>
      <c r="O30">
        <f>LOOKUP('Ipotesi e grafici'!P$6,'Lista Saldi migratori donne'!$C$1:$AH$1,'Lista Saldi migratori donne'!$C6:$AH6)</f>
        <v>0</v>
      </c>
      <c r="P30">
        <f>LOOKUP('Ipotesi e grafici'!Q$6,'Lista Saldi migratori donne'!$C$1:$AH$1,'Lista Saldi migratori donne'!$C6:$AH6)</f>
        <v>0</v>
      </c>
      <c r="Q30">
        <f>LOOKUP('Ipotesi e grafici'!R$6,'Lista Saldi migratori donne'!$C$1:$AH$1,'Lista Saldi migratori donne'!$C6:$AH6)</f>
        <v>0</v>
      </c>
      <c r="R30">
        <f>LOOKUP('Ipotesi e grafici'!S$6,'Lista Saldi migratori donne'!$C$1:$AH$1,'Lista Saldi migratori donne'!$C6:$AH6)</f>
        <v>0</v>
      </c>
    </row>
    <row r="31" spans="1:18" x14ac:dyDescent="0.3">
      <c r="A31" s="4" t="s">
        <v>1</v>
      </c>
      <c r="B31" s="4" t="s">
        <v>2</v>
      </c>
      <c r="C31">
        <f>LOOKUP('Ipotesi e grafici'!D$6,'Lista Saldi migratori donne'!$C$1:$AH$1,'Lista Saldi migratori donne'!$C7:$AH7)</f>
        <v>0</v>
      </c>
      <c r="D31">
        <f>LOOKUP('Ipotesi e grafici'!E$6,'Lista Saldi migratori donne'!$C$1:$AH$1,'Lista Saldi migratori donne'!$C7:$AH7)</f>
        <v>0</v>
      </c>
      <c r="E31">
        <f>LOOKUP('Ipotesi e grafici'!F$6,'Lista Saldi migratori donne'!$C$1:$AH$1,'Lista Saldi migratori donne'!$C7:$AH7)</f>
        <v>0</v>
      </c>
      <c r="F31">
        <f>LOOKUP('Ipotesi e grafici'!G$6,'Lista Saldi migratori donne'!$C$1:$AH$1,'Lista Saldi migratori donne'!$C7:$AH7)</f>
        <v>0</v>
      </c>
      <c r="G31">
        <f>LOOKUP('Ipotesi e grafici'!H$6,'Lista Saldi migratori donne'!$C$1:$AH$1,'Lista Saldi migratori donne'!$C7:$AH7)</f>
        <v>0</v>
      </c>
      <c r="H31">
        <f>LOOKUP('Ipotesi e grafici'!I$6,'Lista Saldi migratori donne'!$C$1:$AH$1,'Lista Saldi migratori donne'!$C7:$AH7)</f>
        <v>0</v>
      </c>
      <c r="I31">
        <f>LOOKUP('Ipotesi e grafici'!J$6,'Lista Saldi migratori donne'!$C$1:$AH$1,'Lista Saldi migratori donne'!$C7:$AH7)</f>
        <v>0</v>
      </c>
      <c r="J31">
        <f>LOOKUP('Ipotesi e grafici'!K$6,'Lista Saldi migratori donne'!$C$1:$AH$1,'Lista Saldi migratori donne'!$C7:$AH7)</f>
        <v>0</v>
      </c>
      <c r="K31">
        <f>LOOKUP('Ipotesi e grafici'!L$6,'Lista Saldi migratori donne'!$C$1:$AH$1,'Lista Saldi migratori donne'!$C7:$AH7)</f>
        <v>0</v>
      </c>
      <c r="L31">
        <f>LOOKUP('Ipotesi e grafici'!M$6,'Lista Saldi migratori donne'!$C$1:$AH$1,'Lista Saldi migratori donne'!$C7:$AH7)</f>
        <v>0</v>
      </c>
      <c r="M31">
        <f>LOOKUP('Ipotesi e grafici'!N$6,'Lista Saldi migratori donne'!$C$1:$AH$1,'Lista Saldi migratori donne'!$C7:$AH7)</f>
        <v>0</v>
      </c>
      <c r="N31">
        <f>LOOKUP('Ipotesi e grafici'!O$6,'Lista Saldi migratori donne'!$C$1:$AH$1,'Lista Saldi migratori donne'!$C7:$AH7)</f>
        <v>0</v>
      </c>
      <c r="O31">
        <f>LOOKUP('Ipotesi e grafici'!P$6,'Lista Saldi migratori donne'!$C$1:$AH$1,'Lista Saldi migratori donne'!$C7:$AH7)</f>
        <v>0</v>
      </c>
      <c r="P31">
        <f>LOOKUP('Ipotesi e grafici'!Q$6,'Lista Saldi migratori donne'!$C$1:$AH$1,'Lista Saldi migratori donne'!$C7:$AH7)</f>
        <v>0</v>
      </c>
      <c r="Q31">
        <f>LOOKUP('Ipotesi e grafici'!R$6,'Lista Saldi migratori donne'!$C$1:$AH$1,'Lista Saldi migratori donne'!$C7:$AH7)</f>
        <v>0</v>
      </c>
      <c r="R31">
        <f>LOOKUP('Ipotesi e grafici'!S$6,'Lista Saldi migratori donne'!$C$1:$AH$1,'Lista Saldi migratori donne'!$C7:$AH7)</f>
        <v>0</v>
      </c>
    </row>
    <row r="32" spans="1:18" x14ac:dyDescent="0.3">
      <c r="A32" s="4" t="s">
        <v>2</v>
      </c>
      <c r="B32" s="4" t="s">
        <v>3</v>
      </c>
      <c r="C32">
        <f>LOOKUP('Ipotesi e grafici'!D$6,'Lista Saldi migratori donne'!$C$1:$AH$1,'Lista Saldi migratori donne'!$C8:$AH8)</f>
        <v>0</v>
      </c>
      <c r="D32">
        <f>LOOKUP('Ipotesi e grafici'!E$6,'Lista Saldi migratori donne'!$C$1:$AH$1,'Lista Saldi migratori donne'!$C8:$AH8)</f>
        <v>0</v>
      </c>
      <c r="E32">
        <f>LOOKUP('Ipotesi e grafici'!F$6,'Lista Saldi migratori donne'!$C$1:$AH$1,'Lista Saldi migratori donne'!$C8:$AH8)</f>
        <v>0</v>
      </c>
      <c r="F32">
        <f>LOOKUP('Ipotesi e grafici'!G$6,'Lista Saldi migratori donne'!$C$1:$AH$1,'Lista Saldi migratori donne'!$C8:$AH8)</f>
        <v>0</v>
      </c>
      <c r="G32">
        <f>LOOKUP('Ipotesi e grafici'!H$6,'Lista Saldi migratori donne'!$C$1:$AH$1,'Lista Saldi migratori donne'!$C8:$AH8)</f>
        <v>0</v>
      </c>
      <c r="H32">
        <f>LOOKUP('Ipotesi e grafici'!I$6,'Lista Saldi migratori donne'!$C$1:$AH$1,'Lista Saldi migratori donne'!$C8:$AH8)</f>
        <v>0</v>
      </c>
      <c r="I32">
        <f>LOOKUP('Ipotesi e grafici'!J$6,'Lista Saldi migratori donne'!$C$1:$AH$1,'Lista Saldi migratori donne'!$C8:$AH8)</f>
        <v>0</v>
      </c>
      <c r="J32">
        <f>LOOKUP('Ipotesi e grafici'!K$6,'Lista Saldi migratori donne'!$C$1:$AH$1,'Lista Saldi migratori donne'!$C8:$AH8)</f>
        <v>0</v>
      </c>
      <c r="K32">
        <f>LOOKUP('Ipotesi e grafici'!L$6,'Lista Saldi migratori donne'!$C$1:$AH$1,'Lista Saldi migratori donne'!$C8:$AH8)</f>
        <v>0</v>
      </c>
      <c r="L32">
        <f>LOOKUP('Ipotesi e grafici'!M$6,'Lista Saldi migratori donne'!$C$1:$AH$1,'Lista Saldi migratori donne'!$C8:$AH8)</f>
        <v>0</v>
      </c>
      <c r="M32">
        <f>LOOKUP('Ipotesi e grafici'!N$6,'Lista Saldi migratori donne'!$C$1:$AH$1,'Lista Saldi migratori donne'!$C8:$AH8)</f>
        <v>0</v>
      </c>
      <c r="N32">
        <f>LOOKUP('Ipotesi e grafici'!O$6,'Lista Saldi migratori donne'!$C$1:$AH$1,'Lista Saldi migratori donne'!$C8:$AH8)</f>
        <v>0</v>
      </c>
      <c r="O32">
        <f>LOOKUP('Ipotesi e grafici'!P$6,'Lista Saldi migratori donne'!$C$1:$AH$1,'Lista Saldi migratori donne'!$C8:$AH8)</f>
        <v>0</v>
      </c>
      <c r="P32">
        <f>LOOKUP('Ipotesi e grafici'!Q$6,'Lista Saldi migratori donne'!$C$1:$AH$1,'Lista Saldi migratori donne'!$C8:$AH8)</f>
        <v>0</v>
      </c>
      <c r="Q32">
        <f>LOOKUP('Ipotesi e grafici'!R$6,'Lista Saldi migratori donne'!$C$1:$AH$1,'Lista Saldi migratori donne'!$C8:$AH8)</f>
        <v>0</v>
      </c>
      <c r="R32">
        <f>LOOKUP('Ipotesi e grafici'!S$6,'Lista Saldi migratori donne'!$C$1:$AH$1,'Lista Saldi migratori donne'!$C8:$AH8)</f>
        <v>0</v>
      </c>
    </row>
    <row r="33" spans="1:18" x14ac:dyDescent="0.3">
      <c r="A33" s="4" t="s">
        <v>3</v>
      </c>
      <c r="B33" s="4" t="s">
        <v>4</v>
      </c>
      <c r="C33">
        <f>LOOKUP('Ipotesi e grafici'!D$6,'Lista Saldi migratori donne'!$C$1:$AH$1,'Lista Saldi migratori donne'!$C9:$AH9)</f>
        <v>0</v>
      </c>
      <c r="D33">
        <f>LOOKUP('Ipotesi e grafici'!E$6,'Lista Saldi migratori donne'!$C$1:$AH$1,'Lista Saldi migratori donne'!$C9:$AH9)</f>
        <v>0</v>
      </c>
      <c r="E33">
        <f>LOOKUP('Ipotesi e grafici'!F$6,'Lista Saldi migratori donne'!$C$1:$AH$1,'Lista Saldi migratori donne'!$C9:$AH9)</f>
        <v>0</v>
      </c>
      <c r="F33">
        <f>LOOKUP('Ipotesi e grafici'!G$6,'Lista Saldi migratori donne'!$C$1:$AH$1,'Lista Saldi migratori donne'!$C9:$AH9)</f>
        <v>0</v>
      </c>
      <c r="G33">
        <f>LOOKUP('Ipotesi e grafici'!H$6,'Lista Saldi migratori donne'!$C$1:$AH$1,'Lista Saldi migratori donne'!$C9:$AH9)</f>
        <v>0</v>
      </c>
      <c r="H33">
        <f>LOOKUP('Ipotesi e grafici'!I$6,'Lista Saldi migratori donne'!$C$1:$AH$1,'Lista Saldi migratori donne'!$C9:$AH9)</f>
        <v>0</v>
      </c>
      <c r="I33">
        <f>LOOKUP('Ipotesi e grafici'!J$6,'Lista Saldi migratori donne'!$C$1:$AH$1,'Lista Saldi migratori donne'!$C9:$AH9)</f>
        <v>0</v>
      </c>
      <c r="J33">
        <f>LOOKUP('Ipotesi e grafici'!K$6,'Lista Saldi migratori donne'!$C$1:$AH$1,'Lista Saldi migratori donne'!$C9:$AH9)</f>
        <v>0</v>
      </c>
      <c r="K33">
        <f>LOOKUP('Ipotesi e grafici'!L$6,'Lista Saldi migratori donne'!$C$1:$AH$1,'Lista Saldi migratori donne'!$C9:$AH9)</f>
        <v>0</v>
      </c>
      <c r="L33">
        <f>LOOKUP('Ipotesi e grafici'!M$6,'Lista Saldi migratori donne'!$C$1:$AH$1,'Lista Saldi migratori donne'!$C9:$AH9)</f>
        <v>0</v>
      </c>
      <c r="M33">
        <f>LOOKUP('Ipotesi e grafici'!N$6,'Lista Saldi migratori donne'!$C$1:$AH$1,'Lista Saldi migratori donne'!$C9:$AH9)</f>
        <v>0</v>
      </c>
      <c r="N33">
        <f>LOOKUP('Ipotesi e grafici'!O$6,'Lista Saldi migratori donne'!$C$1:$AH$1,'Lista Saldi migratori donne'!$C9:$AH9)</f>
        <v>0</v>
      </c>
      <c r="O33">
        <f>LOOKUP('Ipotesi e grafici'!P$6,'Lista Saldi migratori donne'!$C$1:$AH$1,'Lista Saldi migratori donne'!$C9:$AH9)</f>
        <v>0</v>
      </c>
      <c r="P33">
        <f>LOOKUP('Ipotesi e grafici'!Q$6,'Lista Saldi migratori donne'!$C$1:$AH$1,'Lista Saldi migratori donne'!$C9:$AH9)</f>
        <v>0</v>
      </c>
      <c r="Q33">
        <f>LOOKUP('Ipotesi e grafici'!R$6,'Lista Saldi migratori donne'!$C$1:$AH$1,'Lista Saldi migratori donne'!$C9:$AH9)</f>
        <v>0</v>
      </c>
      <c r="R33">
        <f>LOOKUP('Ipotesi e grafici'!S$6,'Lista Saldi migratori donne'!$C$1:$AH$1,'Lista Saldi migratori donne'!$C9:$AH9)</f>
        <v>0</v>
      </c>
    </row>
    <row r="34" spans="1:18" x14ac:dyDescent="0.3">
      <c r="A34" s="4" t="s">
        <v>4</v>
      </c>
      <c r="B34" s="4" t="s">
        <v>5</v>
      </c>
      <c r="C34">
        <f>LOOKUP('Ipotesi e grafici'!D$6,'Lista Saldi migratori donne'!$C$1:$AH$1,'Lista Saldi migratori donne'!$C10:$AH10)</f>
        <v>0</v>
      </c>
      <c r="D34">
        <f>LOOKUP('Ipotesi e grafici'!E$6,'Lista Saldi migratori donne'!$C$1:$AH$1,'Lista Saldi migratori donne'!$C10:$AH10)</f>
        <v>0</v>
      </c>
      <c r="E34">
        <f>LOOKUP('Ipotesi e grafici'!F$6,'Lista Saldi migratori donne'!$C$1:$AH$1,'Lista Saldi migratori donne'!$C10:$AH10)</f>
        <v>0</v>
      </c>
      <c r="F34">
        <f>LOOKUP('Ipotesi e grafici'!G$6,'Lista Saldi migratori donne'!$C$1:$AH$1,'Lista Saldi migratori donne'!$C10:$AH10)</f>
        <v>0</v>
      </c>
      <c r="G34">
        <f>LOOKUP('Ipotesi e grafici'!H$6,'Lista Saldi migratori donne'!$C$1:$AH$1,'Lista Saldi migratori donne'!$C10:$AH10)</f>
        <v>0</v>
      </c>
      <c r="H34">
        <f>LOOKUP('Ipotesi e grafici'!I$6,'Lista Saldi migratori donne'!$C$1:$AH$1,'Lista Saldi migratori donne'!$C10:$AH10)</f>
        <v>0</v>
      </c>
      <c r="I34">
        <f>LOOKUP('Ipotesi e grafici'!J$6,'Lista Saldi migratori donne'!$C$1:$AH$1,'Lista Saldi migratori donne'!$C10:$AH10)</f>
        <v>0</v>
      </c>
      <c r="J34">
        <f>LOOKUP('Ipotesi e grafici'!K$6,'Lista Saldi migratori donne'!$C$1:$AH$1,'Lista Saldi migratori donne'!$C10:$AH10)</f>
        <v>0</v>
      </c>
      <c r="K34">
        <f>LOOKUP('Ipotesi e grafici'!L$6,'Lista Saldi migratori donne'!$C$1:$AH$1,'Lista Saldi migratori donne'!$C10:$AH10)</f>
        <v>0</v>
      </c>
      <c r="L34">
        <f>LOOKUP('Ipotesi e grafici'!M$6,'Lista Saldi migratori donne'!$C$1:$AH$1,'Lista Saldi migratori donne'!$C10:$AH10)</f>
        <v>0</v>
      </c>
      <c r="M34">
        <f>LOOKUP('Ipotesi e grafici'!N$6,'Lista Saldi migratori donne'!$C$1:$AH$1,'Lista Saldi migratori donne'!$C10:$AH10)</f>
        <v>0</v>
      </c>
      <c r="N34">
        <f>LOOKUP('Ipotesi e grafici'!O$6,'Lista Saldi migratori donne'!$C$1:$AH$1,'Lista Saldi migratori donne'!$C10:$AH10)</f>
        <v>0</v>
      </c>
      <c r="O34">
        <f>LOOKUP('Ipotesi e grafici'!P$6,'Lista Saldi migratori donne'!$C$1:$AH$1,'Lista Saldi migratori donne'!$C10:$AH10)</f>
        <v>0</v>
      </c>
      <c r="P34">
        <f>LOOKUP('Ipotesi e grafici'!Q$6,'Lista Saldi migratori donne'!$C$1:$AH$1,'Lista Saldi migratori donne'!$C10:$AH10)</f>
        <v>0</v>
      </c>
      <c r="Q34">
        <f>LOOKUP('Ipotesi e grafici'!R$6,'Lista Saldi migratori donne'!$C$1:$AH$1,'Lista Saldi migratori donne'!$C10:$AH10)</f>
        <v>0</v>
      </c>
      <c r="R34">
        <f>LOOKUP('Ipotesi e grafici'!S$6,'Lista Saldi migratori donne'!$C$1:$AH$1,'Lista Saldi migratori donne'!$C10:$AH10)</f>
        <v>0</v>
      </c>
    </row>
    <row r="35" spans="1:18" x14ac:dyDescent="0.3">
      <c r="A35" s="4" t="s">
        <v>5</v>
      </c>
      <c r="B35" s="4" t="s">
        <v>6</v>
      </c>
      <c r="C35">
        <f>LOOKUP('Ipotesi e grafici'!D$6,'Lista Saldi migratori donne'!$C$1:$AH$1,'Lista Saldi migratori donne'!$C11:$AH11)</f>
        <v>0</v>
      </c>
      <c r="D35">
        <f>LOOKUP('Ipotesi e grafici'!E$6,'Lista Saldi migratori donne'!$C$1:$AH$1,'Lista Saldi migratori donne'!$C11:$AH11)</f>
        <v>0</v>
      </c>
      <c r="E35">
        <f>LOOKUP('Ipotesi e grafici'!F$6,'Lista Saldi migratori donne'!$C$1:$AH$1,'Lista Saldi migratori donne'!$C11:$AH11)</f>
        <v>0</v>
      </c>
      <c r="F35">
        <f>LOOKUP('Ipotesi e grafici'!G$6,'Lista Saldi migratori donne'!$C$1:$AH$1,'Lista Saldi migratori donne'!$C11:$AH11)</f>
        <v>0</v>
      </c>
      <c r="G35">
        <f>LOOKUP('Ipotesi e grafici'!H$6,'Lista Saldi migratori donne'!$C$1:$AH$1,'Lista Saldi migratori donne'!$C11:$AH11)</f>
        <v>0</v>
      </c>
      <c r="H35">
        <f>LOOKUP('Ipotesi e grafici'!I$6,'Lista Saldi migratori donne'!$C$1:$AH$1,'Lista Saldi migratori donne'!$C11:$AH11)</f>
        <v>0</v>
      </c>
      <c r="I35">
        <f>LOOKUP('Ipotesi e grafici'!J$6,'Lista Saldi migratori donne'!$C$1:$AH$1,'Lista Saldi migratori donne'!$C11:$AH11)</f>
        <v>0</v>
      </c>
      <c r="J35">
        <f>LOOKUP('Ipotesi e grafici'!K$6,'Lista Saldi migratori donne'!$C$1:$AH$1,'Lista Saldi migratori donne'!$C11:$AH11)</f>
        <v>0</v>
      </c>
      <c r="K35">
        <f>LOOKUP('Ipotesi e grafici'!L$6,'Lista Saldi migratori donne'!$C$1:$AH$1,'Lista Saldi migratori donne'!$C11:$AH11)</f>
        <v>0</v>
      </c>
      <c r="L35">
        <f>LOOKUP('Ipotesi e grafici'!M$6,'Lista Saldi migratori donne'!$C$1:$AH$1,'Lista Saldi migratori donne'!$C11:$AH11)</f>
        <v>0</v>
      </c>
      <c r="M35">
        <f>LOOKUP('Ipotesi e grafici'!N$6,'Lista Saldi migratori donne'!$C$1:$AH$1,'Lista Saldi migratori donne'!$C11:$AH11)</f>
        <v>0</v>
      </c>
      <c r="N35">
        <f>LOOKUP('Ipotesi e grafici'!O$6,'Lista Saldi migratori donne'!$C$1:$AH$1,'Lista Saldi migratori donne'!$C11:$AH11)</f>
        <v>0</v>
      </c>
      <c r="O35">
        <f>LOOKUP('Ipotesi e grafici'!P$6,'Lista Saldi migratori donne'!$C$1:$AH$1,'Lista Saldi migratori donne'!$C11:$AH11)</f>
        <v>0</v>
      </c>
      <c r="P35">
        <f>LOOKUP('Ipotesi e grafici'!Q$6,'Lista Saldi migratori donne'!$C$1:$AH$1,'Lista Saldi migratori donne'!$C11:$AH11)</f>
        <v>0</v>
      </c>
      <c r="Q35">
        <f>LOOKUP('Ipotesi e grafici'!R$6,'Lista Saldi migratori donne'!$C$1:$AH$1,'Lista Saldi migratori donne'!$C11:$AH11)</f>
        <v>0</v>
      </c>
      <c r="R35">
        <f>LOOKUP('Ipotesi e grafici'!S$6,'Lista Saldi migratori donne'!$C$1:$AH$1,'Lista Saldi migratori donne'!$C11:$AH11)</f>
        <v>0</v>
      </c>
    </row>
    <row r="36" spans="1:18" x14ac:dyDescent="0.3">
      <c r="A36" s="4" t="s">
        <v>6</v>
      </c>
      <c r="B36" s="4" t="s">
        <v>10</v>
      </c>
      <c r="C36">
        <f>LOOKUP('Ipotesi e grafici'!D$6,'Lista Saldi migratori donne'!$C$1:$AH$1,'Lista Saldi migratori donne'!$C12:$AH12)</f>
        <v>0</v>
      </c>
      <c r="D36">
        <f>LOOKUP('Ipotesi e grafici'!E$6,'Lista Saldi migratori donne'!$C$1:$AH$1,'Lista Saldi migratori donne'!$C12:$AH12)</f>
        <v>0</v>
      </c>
      <c r="E36">
        <f>LOOKUP('Ipotesi e grafici'!F$6,'Lista Saldi migratori donne'!$C$1:$AH$1,'Lista Saldi migratori donne'!$C12:$AH12)</f>
        <v>0</v>
      </c>
      <c r="F36">
        <f>LOOKUP('Ipotesi e grafici'!G$6,'Lista Saldi migratori donne'!$C$1:$AH$1,'Lista Saldi migratori donne'!$C12:$AH12)</f>
        <v>0</v>
      </c>
      <c r="G36">
        <f>LOOKUP('Ipotesi e grafici'!H$6,'Lista Saldi migratori donne'!$C$1:$AH$1,'Lista Saldi migratori donne'!$C12:$AH12)</f>
        <v>0</v>
      </c>
      <c r="H36">
        <f>LOOKUP('Ipotesi e grafici'!I$6,'Lista Saldi migratori donne'!$C$1:$AH$1,'Lista Saldi migratori donne'!$C12:$AH12)</f>
        <v>0</v>
      </c>
      <c r="I36">
        <f>LOOKUP('Ipotesi e grafici'!J$6,'Lista Saldi migratori donne'!$C$1:$AH$1,'Lista Saldi migratori donne'!$C12:$AH12)</f>
        <v>0</v>
      </c>
      <c r="J36">
        <f>LOOKUP('Ipotesi e grafici'!K$6,'Lista Saldi migratori donne'!$C$1:$AH$1,'Lista Saldi migratori donne'!$C12:$AH12)</f>
        <v>0</v>
      </c>
      <c r="K36">
        <f>LOOKUP('Ipotesi e grafici'!L$6,'Lista Saldi migratori donne'!$C$1:$AH$1,'Lista Saldi migratori donne'!$C12:$AH12)</f>
        <v>0</v>
      </c>
      <c r="L36">
        <f>LOOKUP('Ipotesi e grafici'!M$6,'Lista Saldi migratori donne'!$C$1:$AH$1,'Lista Saldi migratori donne'!$C12:$AH12)</f>
        <v>0</v>
      </c>
      <c r="M36">
        <f>LOOKUP('Ipotesi e grafici'!N$6,'Lista Saldi migratori donne'!$C$1:$AH$1,'Lista Saldi migratori donne'!$C12:$AH12)</f>
        <v>0</v>
      </c>
      <c r="N36">
        <f>LOOKUP('Ipotesi e grafici'!O$6,'Lista Saldi migratori donne'!$C$1:$AH$1,'Lista Saldi migratori donne'!$C12:$AH12)</f>
        <v>0</v>
      </c>
      <c r="O36">
        <f>LOOKUP('Ipotesi e grafici'!P$6,'Lista Saldi migratori donne'!$C$1:$AH$1,'Lista Saldi migratori donne'!$C12:$AH12)</f>
        <v>0</v>
      </c>
      <c r="P36">
        <f>LOOKUP('Ipotesi e grafici'!Q$6,'Lista Saldi migratori donne'!$C$1:$AH$1,'Lista Saldi migratori donne'!$C12:$AH12)</f>
        <v>0</v>
      </c>
      <c r="Q36">
        <f>LOOKUP('Ipotesi e grafici'!R$6,'Lista Saldi migratori donne'!$C$1:$AH$1,'Lista Saldi migratori donne'!$C12:$AH12)</f>
        <v>0</v>
      </c>
      <c r="R36">
        <f>LOOKUP('Ipotesi e grafici'!S$6,'Lista Saldi migratori donne'!$C$1:$AH$1,'Lista Saldi migratori donne'!$C12:$AH12)</f>
        <v>0</v>
      </c>
    </row>
    <row r="37" spans="1:18" x14ac:dyDescent="0.3">
      <c r="A37" s="4" t="s">
        <v>10</v>
      </c>
      <c r="B37" s="4" t="s">
        <v>11</v>
      </c>
      <c r="C37">
        <f>LOOKUP('Ipotesi e grafici'!D$6,'Lista Saldi migratori donne'!$C$1:$AH$1,'Lista Saldi migratori donne'!$C13:$AH13)</f>
        <v>0</v>
      </c>
      <c r="D37">
        <f>LOOKUP('Ipotesi e grafici'!E$6,'Lista Saldi migratori donne'!$C$1:$AH$1,'Lista Saldi migratori donne'!$C13:$AH13)</f>
        <v>0</v>
      </c>
      <c r="E37">
        <f>LOOKUP('Ipotesi e grafici'!F$6,'Lista Saldi migratori donne'!$C$1:$AH$1,'Lista Saldi migratori donne'!$C13:$AH13)</f>
        <v>0</v>
      </c>
      <c r="F37">
        <f>LOOKUP('Ipotesi e grafici'!G$6,'Lista Saldi migratori donne'!$C$1:$AH$1,'Lista Saldi migratori donne'!$C13:$AH13)</f>
        <v>0</v>
      </c>
      <c r="G37">
        <f>LOOKUP('Ipotesi e grafici'!H$6,'Lista Saldi migratori donne'!$C$1:$AH$1,'Lista Saldi migratori donne'!$C13:$AH13)</f>
        <v>0</v>
      </c>
      <c r="H37">
        <f>LOOKUP('Ipotesi e grafici'!I$6,'Lista Saldi migratori donne'!$C$1:$AH$1,'Lista Saldi migratori donne'!$C13:$AH13)</f>
        <v>0</v>
      </c>
      <c r="I37">
        <f>LOOKUP('Ipotesi e grafici'!J$6,'Lista Saldi migratori donne'!$C$1:$AH$1,'Lista Saldi migratori donne'!$C13:$AH13)</f>
        <v>0</v>
      </c>
      <c r="J37">
        <f>LOOKUP('Ipotesi e grafici'!K$6,'Lista Saldi migratori donne'!$C$1:$AH$1,'Lista Saldi migratori donne'!$C13:$AH13)</f>
        <v>0</v>
      </c>
      <c r="K37">
        <f>LOOKUP('Ipotesi e grafici'!L$6,'Lista Saldi migratori donne'!$C$1:$AH$1,'Lista Saldi migratori donne'!$C13:$AH13)</f>
        <v>0</v>
      </c>
      <c r="L37">
        <f>LOOKUP('Ipotesi e grafici'!M$6,'Lista Saldi migratori donne'!$C$1:$AH$1,'Lista Saldi migratori donne'!$C13:$AH13)</f>
        <v>0</v>
      </c>
      <c r="M37">
        <f>LOOKUP('Ipotesi e grafici'!N$6,'Lista Saldi migratori donne'!$C$1:$AH$1,'Lista Saldi migratori donne'!$C13:$AH13)</f>
        <v>0</v>
      </c>
      <c r="N37">
        <f>LOOKUP('Ipotesi e grafici'!O$6,'Lista Saldi migratori donne'!$C$1:$AH$1,'Lista Saldi migratori donne'!$C13:$AH13)</f>
        <v>0</v>
      </c>
      <c r="O37">
        <f>LOOKUP('Ipotesi e grafici'!P$6,'Lista Saldi migratori donne'!$C$1:$AH$1,'Lista Saldi migratori donne'!$C13:$AH13)</f>
        <v>0</v>
      </c>
      <c r="P37">
        <f>LOOKUP('Ipotesi e grafici'!Q$6,'Lista Saldi migratori donne'!$C$1:$AH$1,'Lista Saldi migratori donne'!$C13:$AH13)</f>
        <v>0</v>
      </c>
      <c r="Q37">
        <f>LOOKUP('Ipotesi e grafici'!R$6,'Lista Saldi migratori donne'!$C$1:$AH$1,'Lista Saldi migratori donne'!$C13:$AH13)</f>
        <v>0</v>
      </c>
      <c r="R37">
        <f>LOOKUP('Ipotesi e grafici'!S$6,'Lista Saldi migratori donne'!$C$1:$AH$1,'Lista Saldi migratori donne'!$C13:$AH13)</f>
        <v>0</v>
      </c>
    </row>
    <row r="38" spans="1:18" x14ac:dyDescent="0.3">
      <c r="A38" s="4" t="s">
        <v>11</v>
      </c>
      <c r="B38" s="4" t="s">
        <v>12</v>
      </c>
      <c r="C38">
        <f>LOOKUP('Ipotesi e grafici'!D$6,'Lista Saldi migratori donne'!$C$1:$AH$1,'Lista Saldi migratori donne'!$C14:$AH14)</f>
        <v>0</v>
      </c>
      <c r="D38">
        <f>LOOKUP('Ipotesi e grafici'!E$6,'Lista Saldi migratori donne'!$C$1:$AH$1,'Lista Saldi migratori donne'!$C14:$AH14)</f>
        <v>0</v>
      </c>
      <c r="E38">
        <f>LOOKUP('Ipotesi e grafici'!F$6,'Lista Saldi migratori donne'!$C$1:$AH$1,'Lista Saldi migratori donne'!$C14:$AH14)</f>
        <v>0</v>
      </c>
      <c r="F38">
        <f>LOOKUP('Ipotesi e grafici'!G$6,'Lista Saldi migratori donne'!$C$1:$AH$1,'Lista Saldi migratori donne'!$C14:$AH14)</f>
        <v>0</v>
      </c>
      <c r="G38">
        <f>LOOKUP('Ipotesi e grafici'!H$6,'Lista Saldi migratori donne'!$C$1:$AH$1,'Lista Saldi migratori donne'!$C14:$AH14)</f>
        <v>0</v>
      </c>
      <c r="H38">
        <f>LOOKUP('Ipotesi e grafici'!I$6,'Lista Saldi migratori donne'!$C$1:$AH$1,'Lista Saldi migratori donne'!$C14:$AH14)</f>
        <v>0</v>
      </c>
      <c r="I38">
        <f>LOOKUP('Ipotesi e grafici'!J$6,'Lista Saldi migratori donne'!$C$1:$AH$1,'Lista Saldi migratori donne'!$C14:$AH14)</f>
        <v>0</v>
      </c>
      <c r="J38">
        <f>LOOKUP('Ipotesi e grafici'!K$6,'Lista Saldi migratori donne'!$C$1:$AH$1,'Lista Saldi migratori donne'!$C14:$AH14)</f>
        <v>0</v>
      </c>
      <c r="K38">
        <f>LOOKUP('Ipotesi e grafici'!L$6,'Lista Saldi migratori donne'!$C$1:$AH$1,'Lista Saldi migratori donne'!$C14:$AH14)</f>
        <v>0</v>
      </c>
      <c r="L38">
        <f>LOOKUP('Ipotesi e grafici'!M$6,'Lista Saldi migratori donne'!$C$1:$AH$1,'Lista Saldi migratori donne'!$C14:$AH14)</f>
        <v>0</v>
      </c>
      <c r="M38">
        <f>LOOKUP('Ipotesi e grafici'!N$6,'Lista Saldi migratori donne'!$C$1:$AH$1,'Lista Saldi migratori donne'!$C14:$AH14)</f>
        <v>0</v>
      </c>
      <c r="N38">
        <f>LOOKUP('Ipotesi e grafici'!O$6,'Lista Saldi migratori donne'!$C$1:$AH$1,'Lista Saldi migratori donne'!$C14:$AH14)</f>
        <v>0</v>
      </c>
      <c r="O38">
        <f>LOOKUP('Ipotesi e grafici'!P$6,'Lista Saldi migratori donne'!$C$1:$AH$1,'Lista Saldi migratori donne'!$C14:$AH14)</f>
        <v>0</v>
      </c>
      <c r="P38">
        <f>LOOKUP('Ipotesi e grafici'!Q$6,'Lista Saldi migratori donne'!$C$1:$AH$1,'Lista Saldi migratori donne'!$C14:$AH14)</f>
        <v>0</v>
      </c>
      <c r="Q38">
        <f>LOOKUP('Ipotesi e grafici'!R$6,'Lista Saldi migratori donne'!$C$1:$AH$1,'Lista Saldi migratori donne'!$C14:$AH14)</f>
        <v>0</v>
      </c>
      <c r="R38">
        <f>LOOKUP('Ipotesi e grafici'!S$6,'Lista Saldi migratori donne'!$C$1:$AH$1,'Lista Saldi migratori donne'!$C14:$AH14)</f>
        <v>0</v>
      </c>
    </row>
    <row r="39" spans="1:18" x14ac:dyDescent="0.3">
      <c r="A39" s="4" t="s">
        <v>12</v>
      </c>
      <c r="B39" s="4" t="s">
        <v>13</v>
      </c>
      <c r="C39">
        <f>LOOKUP('Ipotesi e grafici'!D$6,'Lista Saldi migratori donne'!$C$1:$AH$1,'Lista Saldi migratori donne'!$C15:$AH15)</f>
        <v>0</v>
      </c>
      <c r="D39">
        <f>LOOKUP('Ipotesi e grafici'!E$6,'Lista Saldi migratori donne'!$C$1:$AH$1,'Lista Saldi migratori donne'!$C15:$AH15)</f>
        <v>0</v>
      </c>
      <c r="E39">
        <f>LOOKUP('Ipotesi e grafici'!F$6,'Lista Saldi migratori donne'!$C$1:$AH$1,'Lista Saldi migratori donne'!$C15:$AH15)</f>
        <v>0</v>
      </c>
      <c r="F39">
        <f>LOOKUP('Ipotesi e grafici'!G$6,'Lista Saldi migratori donne'!$C$1:$AH$1,'Lista Saldi migratori donne'!$C15:$AH15)</f>
        <v>0</v>
      </c>
      <c r="G39">
        <f>LOOKUP('Ipotesi e grafici'!H$6,'Lista Saldi migratori donne'!$C$1:$AH$1,'Lista Saldi migratori donne'!$C15:$AH15)</f>
        <v>0</v>
      </c>
      <c r="H39">
        <f>LOOKUP('Ipotesi e grafici'!I$6,'Lista Saldi migratori donne'!$C$1:$AH$1,'Lista Saldi migratori donne'!$C15:$AH15)</f>
        <v>0</v>
      </c>
      <c r="I39">
        <f>LOOKUP('Ipotesi e grafici'!J$6,'Lista Saldi migratori donne'!$C$1:$AH$1,'Lista Saldi migratori donne'!$C15:$AH15)</f>
        <v>0</v>
      </c>
      <c r="J39">
        <f>LOOKUP('Ipotesi e grafici'!K$6,'Lista Saldi migratori donne'!$C$1:$AH$1,'Lista Saldi migratori donne'!$C15:$AH15)</f>
        <v>0</v>
      </c>
      <c r="K39">
        <f>LOOKUP('Ipotesi e grafici'!L$6,'Lista Saldi migratori donne'!$C$1:$AH$1,'Lista Saldi migratori donne'!$C15:$AH15)</f>
        <v>0</v>
      </c>
      <c r="L39">
        <f>LOOKUP('Ipotesi e grafici'!M$6,'Lista Saldi migratori donne'!$C$1:$AH$1,'Lista Saldi migratori donne'!$C15:$AH15)</f>
        <v>0</v>
      </c>
      <c r="M39">
        <f>LOOKUP('Ipotesi e grafici'!N$6,'Lista Saldi migratori donne'!$C$1:$AH$1,'Lista Saldi migratori donne'!$C15:$AH15)</f>
        <v>0</v>
      </c>
      <c r="N39">
        <f>LOOKUP('Ipotesi e grafici'!O$6,'Lista Saldi migratori donne'!$C$1:$AH$1,'Lista Saldi migratori donne'!$C15:$AH15)</f>
        <v>0</v>
      </c>
      <c r="O39">
        <f>LOOKUP('Ipotesi e grafici'!P$6,'Lista Saldi migratori donne'!$C$1:$AH$1,'Lista Saldi migratori donne'!$C15:$AH15)</f>
        <v>0</v>
      </c>
      <c r="P39">
        <f>LOOKUP('Ipotesi e grafici'!Q$6,'Lista Saldi migratori donne'!$C$1:$AH$1,'Lista Saldi migratori donne'!$C15:$AH15)</f>
        <v>0</v>
      </c>
      <c r="Q39">
        <f>LOOKUP('Ipotesi e grafici'!R$6,'Lista Saldi migratori donne'!$C$1:$AH$1,'Lista Saldi migratori donne'!$C15:$AH15)</f>
        <v>0</v>
      </c>
      <c r="R39">
        <f>LOOKUP('Ipotesi e grafici'!S$6,'Lista Saldi migratori donne'!$C$1:$AH$1,'Lista Saldi migratori donne'!$C15:$AH15)</f>
        <v>0</v>
      </c>
    </row>
    <row r="40" spans="1:18" x14ac:dyDescent="0.3">
      <c r="A40" s="4" t="s">
        <v>13</v>
      </c>
      <c r="B40" s="4" t="s">
        <v>14</v>
      </c>
      <c r="C40">
        <f>LOOKUP('Ipotesi e grafici'!D$6,'Lista Saldi migratori donne'!$C$1:$AH$1,'Lista Saldi migratori donne'!$C16:$AH16)</f>
        <v>0</v>
      </c>
      <c r="D40">
        <f>LOOKUP('Ipotesi e grafici'!E$6,'Lista Saldi migratori donne'!$C$1:$AH$1,'Lista Saldi migratori donne'!$C16:$AH16)</f>
        <v>0</v>
      </c>
      <c r="E40">
        <f>LOOKUP('Ipotesi e grafici'!F$6,'Lista Saldi migratori donne'!$C$1:$AH$1,'Lista Saldi migratori donne'!$C16:$AH16)</f>
        <v>0</v>
      </c>
      <c r="F40">
        <f>LOOKUP('Ipotesi e grafici'!G$6,'Lista Saldi migratori donne'!$C$1:$AH$1,'Lista Saldi migratori donne'!$C16:$AH16)</f>
        <v>0</v>
      </c>
      <c r="G40">
        <f>LOOKUP('Ipotesi e grafici'!H$6,'Lista Saldi migratori donne'!$C$1:$AH$1,'Lista Saldi migratori donne'!$C16:$AH16)</f>
        <v>0</v>
      </c>
      <c r="H40">
        <f>LOOKUP('Ipotesi e grafici'!I$6,'Lista Saldi migratori donne'!$C$1:$AH$1,'Lista Saldi migratori donne'!$C16:$AH16)</f>
        <v>0</v>
      </c>
      <c r="I40">
        <f>LOOKUP('Ipotesi e grafici'!J$6,'Lista Saldi migratori donne'!$C$1:$AH$1,'Lista Saldi migratori donne'!$C16:$AH16)</f>
        <v>0</v>
      </c>
      <c r="J40">
        <f>LOOKUP('Ipotesi e grafici'!K$6,'Lista Saldi migratori donne'!$C$1:$AH$1,'Lista Saldi migratori donne'!$C16:$AH16)</f>
        <v>0</v>
      </c>
      <c r="K40">
        <f>LOOKUP('Ipotesi e grafici'!L$6,'Lista Saldi migratori donne'!$C$1:$AH$1,'Lista Saldi migratori donne'!$C16:$AH16)</f>
        <v>0</v>
      </c>
      <c r="L40">
        <f>LOOKUP('Ipotesi e grafici'!M$6,'Lista Saldi migratori donne'!$C$1:$AH$1,'Lista Saldi migratori donne'!$C16:$AH16)</f>
        <v>0</v>
      </c>
      <c r="M40">
        <f>LOOKUP('Ipotesi e grafici'!N$6,'Lista Saldi migratori donne'!$C$1:$AH$1,'Lista Saldi migratori donne'!$C16:$AH16)</f>
        <v>0</v>
      </c>
      <c r="N40">
        <f>LOOKUP('Ipotesi e grafici'!O$6,'Lista Saldi migratori donne'!$C$1:$AH$1,'Lista Saldi migratori donne'!$C16:$AH16)</f>
        <v>0</v>
      </c>
      <c r="O40">
        <f>LOOKUP('Ipotesi e grafici'!P$6,'Lista Saldi migratori donne'!$C$1:$AH$1,'Lista Saldi migratori donne'!$C16:$AH16)</f>
        <v>0</v>
      </c>
      <c r="P40">
        <f>LOOKUP('Ipotesi e grafici'!Q$6,'Lista Saldi migratori donne'!$C$1:$AH$1,'Lista Saldi migratori donne'!$C16:$AH16)</f>
        <v>0</v>
      </c>
      <c r="Q40">
        <f>LOOKUP('Ipotesi e grafici'!R$6,'Lista Saldi migratori donne'!$C$1:$AH$1,'Lista Saldi migratori donne'!$C16:$AH16)</f>
        <v>0</v>
      </c>
      <c r="R40">
        <f>LOOKUP('Ipotesi e grafici'!S$6,'Lista Saldi migratori donne'!$C$1:$AH$1,'Lista Saldi migratori donne'!$C16:$AH16)</f>
        <v>0</v>
      </c>
    </row>
    <row r="41" spans="1:18" x14ac:dyDescent="0.3">
      <c r="A41" s="4" t="s">
        <v>14</v>
      </c>
      <c r="B41" s="4" t="s">
        <v>15</v>
      </c>
      <c r="C41">
        <f>LOOKUP('Ipotesi e grafici'!D$6,'Lista Saldi migratori donne'!$C$1:$AH$1,'Lista Saldi migratori donne'!$C17:$AH17)</f>
        <v>0</v>
      </c>
      <c r="D41">
        <f>LOOKUP('Ipotesi e grafici'!E$6,'Lista Saldi migratori donne'!$C$1:$AH$1,'Lista Saldi migratori donne'!$C17:$AH17)</f>
        <v>0</v>
      </c>
      <c r="E41">
        <f>LOOKUP('Ipotesi e grafici'!F$6,'Lista Saldi migratori donne'!$C$1:$AH$1,'Lista Saldi migratori donne'!$C17:$AH17)</f>
        <v>0</v>
      </c>
      <c r="F41">
        <f>LOOKUP('Ipotesi e grafici'!G$6,'Lista Saldi migratori donne'!$C$1:$AH$1,'Lista Saldi migratori donne'!$C17:$AH17)</f>
        <v>0</v>
      </c>
      <c r="G41">
        <f>LOOKUP('Ipotesi e grafici'!H$6,'Lista Saldi migratori donne'!$C$1:$AH$1,'Lista Saldi migratori donne'!$C17:$AH17)</f>
        <v>0</v>
      </c>
      <c r="H41">
        <f>LOOKUP('Ipotesi e grafici'!I$6,'Lista Saldi migratori donne'!$C$1:$AH$1,'Lista Saldi migratori donne'!$C17:$AH17)</f>
        <v>0</v>
      </c>
      <c r="I41">
        <f>LOOKUP('Ipotesi e grafici'!J$6,'Lista Saldi migratori donne'!$C$1:$AH$1,'Lista Saldi migratori donne'!$C17:$AH17)</f>
        <v>0</v>
      </c>
      <c r="J41">
        <f>LOOKUP('Ipotesi e grafici'!K$6,'Lista Saldi migratori donne'!$C$1:$AH$1,'Lista Saldi migratori donne'!$C17:$AH17)</f>
        <v>0</v>
      </c>
      <c r="K41">
        <f>LOOKUP('Ipotesi e grafici'!L$6,'Lista Saldi migratori donne'!$C$1:$AH$1,'Lista Saldi migratori donne'!$C17:$AH17)</f>
        <v>0</v>
      </c>
      <c r="L41">
        <f>LOOKUP('Ipotesi e grafici'!M$6,'Lista Saldi migratori donne'!$C$1:$AH$1,'Lista Saldi migratori donne'!$C17:$AH17)</f>
        <v>0</v>
      </c>
      <c r="M41">
        <f>LOOKUP('Ipotesi e grafici'!N$6,'Lista Saldi migratori donne'!$C$1:$AH$1,'Lista Saldi migratori donne'!$C17:$AH17)</f>
        <v>0</v>
      </c>
      <c r="N41">
        <f>LOOKUP('Ipotesi e grafici'!O$6,'Lista Saldi migratori donne'!$C$1:$AH$1,'Lista Saldi migratori donne'!$C17:$AH17)</f>
        <v>0</v>
      </c>
      <c r="O41">
        <f>LOOKUP('Ipotesi e grafici'!P$6,'Lista Saldi migratori donne'!$C$1:$AH$1,'Lista Saldi migratori donne'!$C17:$AH17)</f>
        <v>0</v>
      </c>
      <c r="P41">
        <f>LOOKUP('Ipotesi e grafici'!Q$6,'Lista Saldi migratori donne'!$C$1:$AH$1,'Lista Saldi migratori donne'!$C17:$AH17)</f>
        <v>0</v>
      </c>
      <c r="Q41">
        <f>LOOKUP('Ipotesi e grafici'!R$6,'Lista Saldi migratori donne'!$C$1:$AH$1,'Lista Saldi migratori donne'!$C17:$AH17)</f>
        <v>0</v>
      </c>
      <c r="R41">
        <f>LOOKUP('Ipotesi e grafici'!S$6,'Lista Saldi migratori donne'!$C$1:$AH$1,'Lista Saldi migratori donne'!$C17:$AH17)</f>
        <v>0</v>
      </c>
    </row>
    <row r="42" spans="1:18" x14ac:dyDescent="0.3">
      <c r="A42" s="4" t="s">
        <v>15</v>
      </c>
      <c r="B42" s="4" t="s">
        <v>16</v>
      </c>
      <c r="C42">
        <f>LOOKUP('Ipotesi e grafici'!D$6,'Lista Saldi migratori donne'!$C$1:$AH$1,'Lista Saldi migratori donne'!$C18:$AH18)</f>
        <v>0</v>
      </c>
      <c r="D42">
        <f>LOOKUP('Ipotesi e grafici'!E$6,'Lista Saldi migratori donne'!$C$1:$AH$1,'Lista Saldi migratori donne'!$C18:$AH18)</f>
        <v>0</v>
      </c>
      <c r="E42">
        <f>LOOKUP('Ipotesi e grafici'!F$6,'Lista Saldi migratori donne'!$C$1:$AH$1,'Lista Saldi migratori donne'!$C18:$AH18)</f>
        <v>0</v>
      </c>
      <c r="F42">
        <f>LOOKUP('Ipotesi e grafici'!G$6,'Lista Saldi migratori donne'!$C$1:$AH$1,'Lista Saldi migratori donne'!$C18:$AH18)</f>
        <v>0</v>
      </c>
      <c r="G42">
        <f>LOOKUP('Ipotesi e grafici'!H$6,'Lista Saldi migratori donne'!$C$1:$AH$1,'Lista Saldi migratori donne'!$C18:$AH18)</f>
        <v>0</v>
      </c>
      <c r="H42">
        <f>LOOKUP('Ipotesi e grafici'!I$6,'Lista Saldi migratori donne'!$C$1:$AH$1,'Lista Saldi migratori donne'!$C18:$AH18)</f>
        <v>0</v>
      </c>
      <c r="I42">
        <f>LOOKUP('Ipotesi e grafici'!J$6,'Lista Saldi migratori donne'!$C$1:$AH$1,'Lista Saldi migratori donne'!$C18:$AH18)</f>
        <v>0</v>
      </c>
      <c r="J42">
        <f>LOOKUP('Ipotesi e grafici'!K$6,'Lista Saldi migratori donne'!$C$1:$AH$1,'Lista Saldi migratori donne'!$C18:$AH18)</f>
        <v>0</v>
      </c>
      <c r="K42">
        <f>LOOKUP('Ipotesi e grafici'!L$6,'Lista Saldi migratori donne'!$C$1:$AH$1,'Lista Saldi migratori donne'!$C18:$AH18)</f>
        <v>0</v>
      </c>
      <c r="L42">
        <f>LOOKUP('Ipotesi e grafici'!M$6,'Lista Saldi migratori donne'!$C$1:$AH$1,'Lista Saldi migratori donne'!$C18:$AH18)</f>
        <v>0</v>
      </c>
      <c r="M42">
        <f>LOOKUP('Ipotesi e grafici'!N$6,'Lista Saldi migratori donne'!$C$1:$AH$1,'Lista Saldi migratori donne'!$C18:$AH18)</f>
        <v>0</v>
      </c>
      <c r="N42">
        <f>LOOKUP('Ipotesi e grafici'!O$6,'Lista Saldi migratori donne'!$C$1:$AH$1,'Lista Saldi migratori donne'!$C18:$AH18)</f>
        <v>0</v>
      </c>
      <c r="O42">
        <f>LOOKUP('Ipotesi e grafici'!P$6,'Lista Saldi migratori donne'!$C$1:$AH$1,'Lista Saldi migratori donne'!$C18:$AH18)</f>
        <v>0</v>
      </c>
      <c r="P42">
        <f>LOOKUP('Ipotesi e grafici'!Q$6,'Lista Saldi migratori donne'!$C$1:$AH$1,'Lista Saldi migratori donne'!$C18:$AH18)</f>
        <v>0</v>
      </c>
      <c r="Q42">
        <f>LOOKUP('Ipotesi e grafici'!R$6,'Lista Saldi migratori donne'!$C$1:$AH$1,'Lista Saldi migratori donne'!$C18:$AH18)</f>
        <v>0</v>
      </c>
      <c r="R42">
        <f>LOOKUP('Ipotesi e grafici'!S$6,'Lista Saldi migratori donne'!$C$1:$AH$1,'Lista Saldi migratori donne'!$C18:$AH18)</f>
        <v>0</v>
      </c>
    </row>
    <row r="43" spans="1:18" x14ac:dyDescent="0.3">
      <c r="A43" s="4" t="s">
        <v>16</v>
      </c>
      <c r="B43" s="4" t="s">
        <v>17</v>
      </c>
      <c r="C43">
        <f>LOOKUP('Ipotesi e grafici'!D$6,'Lista Saldi migratori donne'!$C$1:$AH$1,'Lista Saldi migratori donne'!$C19:$AH19)</f>
        <v>0</v>
      </c>
      <c r="D43">
        <f>LOOKUP('Ipotesi e grafici'!E$6,'Lista Saldi migratori donne'!$C$1:$AH$1,'Lista Saldi migratori donne'!$C19:$AH19)</f>
        <v>0</v>
      </c>
      <c r="E43">
        <f>LOOKUP('Ipotesi e grafici'!F$6,'Lista Saldi migratori donne'!$C$1:$AH$1,'Lista Saldi migratori donne'!$C19:$AH19)</f>
        <v>0</v>
      </c>
      <c r="F43">
        <f>LOOKUP('Ipotesi e grafici'!G$6,'Lista Saldi migratori donne'!$C$1:$AH$1,'Lista Saldi migratori donne'!$C19:$AH19)</f>
        <v>0</v>
      </c>
      <c r="G43">
        <f>LOOKUP('Ipotesi e grafici'!H$6,'Lista Saldi migratori donne'!$C$1:$AH$1,'Lista Saldi migratori donne'!$C19:$AH19)</f>
        <v>0</v>
      </c>
      <c r="H43">
        <f>LOOKUP('Ipotesi e grafici'!I$6,'Lista Saldi migratori donne'!$C$1:$AH$1,'Lista Saldi migratori donne'!$C19:$AH19)</f>
        <v>0</v>
      </c>
      <c r="I43">
        <f>LOOKUP('Ipotesi e grafici'!J$6,'Lista Saldi migratori donne'!$C$1:$AH$1,'Lista Saldi migratori donne'!$C19:$AH19)</f>
        <v>0</v>
      </c>
      <c r="J43">
        <f>LOOKUP('Ipotesi e grafici'!K$6,'Lista Saldi migratori donne'!$C$1:$AH$1,'Lista Saldi migratori donne'!$C19:$AH19)</f>
        <v>0</v>
      </c>
      <c r="K43">
        <f>LOOKUP('Ipotesi e grafici'!L$6,'Lista Saldi migratori donne'!$C$1:$AH$1,'Lista Saldi migratori donne'!$C19:$AH19)</f>
        <v>0</v>
      </c>
      <c r="L43">
        <f>LOOKUP('Ipotesi e grafici'!M$6,'Lista Saldi migratori donne'!$C$1:$AH$1,'Lista Saldi migratori donne'!$C19:$AH19)</f>
        <v>0</v>
      </c>
      <c r="M43">
        <f>LOOKUP('Ipotesi e grafici'!N$6,'Lista Saldi migratori donne'!$C$1:$AH$1,'Lista Saldi migratori donne'!$C19:$AH19)</f>
        <v>0</v>
      </c>
      <c r="N43">
        <f>LOOKUP('Ipotesi e grafici'!O$6,'Lista Saldi migratori donne'!$C$1:$AH$1,'Lista Saldi migratori donne'!$C19:$AH19)</f>
        <v>0</v>
      </c>
      <c r="O43">
        <f>LOOKUP('Ipotesi e grafici'!P$6,'Lista Saldi migratori donne'!$C$1:$AH$1,'Lista Saldi migratori donne'!$C19:$AH19)</f>
        <v>0</v>
      </c>
      <c r="P43">
        <f>LOOKUP('Ipotesi e grafici'!Q$6,'Lista Saldi migratori donne'!$C$1:$AH$1,'Lista Saldi migratori donne'!$C19:$AH19)</f>
        <v>0</v>
      </c>
      <c r="Q43">
        <f>LOOKUP('Ipotesi e grafici'!R$6,'Lista Saldi migratori donne'!$C$1:$AH$1,'Lista Saldi migratori donne'!$C19:$AH19)</f>
        <v>0</v>
      </c>
      <c r="R43">
        <f>LOOKUP('Ipotesi e grafici'!S$6,'Lista Saldi migratori donne'!$C$1:$AH$1,'Lista Saldi migratori donne'!$C19:$AH19)</f>
        <v>0</v>
      </c>
    </row>
    <row r="44" spans="1:18" x14ac:dyDescent="0.3">
      <c r="A44" s="4" t="s">
        <v>17</v>
      </c>
      <c r="B44" s="4" t="s">
        <v>18</v>
      </c>
      <c r="C44">
        <f>LOOKUP('Ipotesi e grafici'!D$6,'Lista Saldi migratori donne'!$C$1:$AH$1,'Lista Saldi migratori donne'!$C20:$AH20)</f>
        <v>0</v>
      </c>
      <c r="D44">
        <f>LOOKUP('Ipotesi e grafici'!E$6,'Lista Saldi migratori donne'!$C$1:$AH$1,'Lista Saldi migratori donne'!$C20:$AH20)</f>
        <v>0</v>
      </c>
      <c r="E44">
        <f>LOOKUP('Ipotesi e grafici'!F$6,'Lista Saldi migratori donne'!$C$1:$AH$1,'Lista Saldi migratori donne'!$C20:$AH20)</f>
        <v>0</v>
      </c>
      <c r="F44">
        <f>LOOKUP('Ipotesi e grafici'!G$6,'Lista Saldi migratori donne'!$C$1:$AH$1,'Lista Saldi migratori donne'!$C20:$AH20)</f>
        <v>0</v>
      </c>
      <c r="G44">
        <f>LOOKUP('Ipotesi e grafici'!H$6,'Lista Saldi migratori donne'!$C$1:$AH$1,'Lista Saldi migratori donne'!$C20:$AH20)</f>
        <v>0</v>
      </c>
      <c r="H44">
        <f>LOOKUP('Ipotesi e grafici'!I$6,'Lista Saldi migratori donne'!$C$1:$AH$1,'Lista Saldi migratori donne'!$C20:$AH20)</f>
        <v>0</v>
      </c>
      <c r="I44">
        <f>LOOKUP('Ipotesi e grafici'!J$6,'Lista Saldi migratori donne'!$C$1:$AH$1,'Lista Saldi migratori donne'!$C20:$AH20)</f>
        <v>0</v>
      </c>
      <c r="J44">
        <f>LOOKUP('Ipotesi e grafici'!K$6,'Lista Saldi migratori donne'!$C$1:$AH$1,'Lista Saldi migratori donne'!$C20:$AH20)</f>
        <v>0</v>
      </c>
      <c r="K44">
        <f>LOOKUP('Ipotesi e grafici'!L$6,'Lista Saldi migratori donne'!$C$1:$AH$1,'Lista Saldi migratori donne'!$C20:$AH20)</f>
        <v>0</v>
      </c>
      <c r="L44">
        <f>LOOKUP('Ipotesi e grafici'!M$6,'Lista Saldi migratori donne'!$C$1:$AH$1,'Lista Saldi migratori donne'!$C20:$AH20)</f>
        <v>0</v>
      </c>
      <c r="M44">
        <f>LOOKUP('Ipotesi e grafici'!N$6,'Lista Saldi migratori donne'!$C$1:$AH$1,'Lista Saldi migratori donne'!$C20:$AH20)</f>
        <v>0</v>
      </c>
      <c r="N44">
        <f>LOOKUP('Ipotesi e grafici'!O$6,'Lista Saldi migratori donne'!$C$1:$AH$1,'Lista Saldi migratori donne'!$C20:$AH20)</f>
        <v>0</v>
      </c>
      <c r="O44">
        <f>LOOKUP('Ipotesi e grafici'!P$6,'Lista Saldi migratori donne'!$C$1:$AH$1,'Lista Saldi migratori donne'!$C20:$AH20)</f>
        <v>0</v>
      </c>
      <c r="P44">
        <f>LOOKUP('Ipotesi e grafici'!Q$6,'Lista Saldi migratori donne'!$C$1:$AH$1,'Lista Saldi migratori donne'!$C20:$AH20)</f>
        <v>0</v>
      </c>
      <c r="Q44">
        <f>LOOKUP('Ipotesi e grafici'!R$6,'Lista Saldi migratori donne'!$C$1:$AH$1,'Lista Saldi migratori donne'!$C20:$AH20)</f>
        <v>0</v>
      </c>
      <c r="R44">
        <f>LOOKUP('Ipotesi e grafici'!S$6,'Lista Saldi migratori donne'!$C$1:$AH$1,'Lista Saldi migratori donne'!$C20:$AH20)</f>
        <v>0</v>
      </c>
    </row>
    <row r="45" spans="1:18" x14ac:dyDescent="0.3">
      <c r="A45" s="4" t="s">
        <v>18</v>
      </c>
      <c r="B45" s="4" t="s">
        <v>19</v>
      </c>
      <c r="C45">
        <f>LOOKUP('Ipotesi e grafici'!D$6,'Lista Saldi migratori donne'!$C$1:$AH$1,'Lista Saldi migratori donne'!$C21:$AH21)</f>
        <v>0</v>
      </c>
      <c r="D45">
        <f>LOOKUP('Ipotesi e grafici'!E$6,'Lista Saldi migratori donne'!$C$1:$AH$1,'Lista Saldi migratori donne'!$C21:$AH21)</f>
        <v>0</v>
      </c>
      <c r="E45">
        <f>LOOKUP('Ipotesi e grafici'!F$6,'Lista Saldi migratori donne'!$C$1:$AH$1,'Lista Saldi migratori donne'!$C21:$AH21)</f>
        <v>0</v>
      </c>
      <c r="F45">
        <f>LOOKUP('Ipotesi e grafici'!G$6,'Lista Saldi migratori donne'!$C$1:$AH$1,'Lista Saldi migratori donne'!$C21:$AH21)</f>
        <v>0</v>
      </c>
      <c r="G45">
        <f>LOOKUP('Ipotesi e grafici'!H$6,'Lista Saldi migratori donne'!$C$1:$AH$1,'Lista Saldi migratori donne'!$C21:$AH21)</f>
        <v>0</v>
      </c>
      <c r="H45">
        <f>LOOKUP('Ipotesi e grafici'!I$6,'Lista Saldi migratori donne'!$C$1:$AH$1,'Lista Saldi migratori donne'!$C21:$AH21)</f>
        <v>0</v>
      </c>
      <c r="I45">
        <f>LOOKUP('Ipotesi e grafici'!J$6,'Lista Saldi migratori donne'!$C$1:$AH$1,'Lista Saldi migratori donne'!$C21:$AH21)</f>
        <v>0</v>
      </c>
      <c r="J45">
        <f>LOOKUP('Ipotesi e grafici'!K$6,'Lista Saldi migratori donne'!$C$1:$AH$1,'Lista Saldi migratori donne'!$C21:$AH21)</f>
        <v>0</v>
      </c>
      <c r="K45">
        <f>LOOKUP('Ipotesi e grafici'!L$6,'Lista Saldi migratori donne'!$C$1:$AH$1,'Lista Saldi migratori donne'!$C21:$AH21)</f>
        <v>0</v>
      </c>
      <c r="L45">
        <f>LOOKUP('Ipotesi e grafici'!M$6,'Lista Saldi migratori donne'!$C$1:$AH$1,'Lista Saldi migratori donne'!$C21:$AH21)</f>
        <v>0</v>
      </c>
      <c r="M45">
        <f>LOOKUP('Ipotesi e grafici'!N$6,'Lista Saldi migratori donne'!$C$1:$AH$1,'Lista Saldi migratori donne'!$C21:$AH21)</f>
        <v>0</v>
      </c>
      <c r="N45">
        <f>LOOKUP('Ipotesi e grafici'!O$6,'Lista Saldi migratori donne'!$C$1:$AH$1,'Lista Saldi migratori donne'!$C21:$AH21)</f>
        <v>0</v>
      </c>
      <c r="O45">
        <f>LOOKUP('Ipotesi e grafici'!P$6,'Lista Saldi migratori donne'!$C$1:$AH$1,'Lista Saldi migratori donne'!$C21:$AH21)</f>
        <v>0</v>
      </c>
      <c r="P45">
        <f>LOOKUP('Ipotesi e grafici'!Q$6,'Lista Saldi migratori donne'!$C$1:$AH$1,'Lista Saldi migratori donne'!$C21:$AH21)</f>
        <v>0</v>
      </c>
      <c r="Q45">
        <f>LOOKUP('Ipotesi e grafici'!R$6,'Lista Saldi migratori donne'!$C$1:$AH$1,'Lista Saldi migratori donne'!$C21:$AH21)</f>
        <v>0</v>
      </c>
      <c r="R45">
        <f>LOOKUP('Ipotesi e grafici'!S$6,'Lista Saldi migratori donne'!$C$1:$AH$1,'Lista Saldi migratori donne'!$C21:$AH21)</f>
        <v>0</v>
      </c>
    </row>
    <row r="46" spans="1:18" ht="14.5" thickBot="1" x14ac:dyDescent="0.35">
      <c r="A46" s="5" t="s">
        <v>40</v>
      </c>
      <c r="B46" s="5" t="s">
        <v>20</v>
      </c>
      <c r="C46">
        <f>LOOKUP('Ipotesi e grafici'!D$6,'Lista Saldi migratori donne'!$C$1:$AH$1,'Lista Saldi migratori donne'!$C22:$AH22)</f>
        <v>0</v>
      </c>
      <c r="D46">
        <f>LOOKUP('Ipotesi e grafici'!E$6,'Lista Saldi migratori donne'!$C$1:$AH$1,'Lista Saldi migratori donne'!$C22:$AH22)</f>
        <v>0</v>
      </c>
      <c r="E46">
        <f>LOOKUP('Ipotesi e grafici'!F$6,'Lista Saldi migratori donne'!$C$1:$AH$1,'Lista Saldi migratori donne'!$C22:$AH22)</f>
        <v>0</v>
      </c>
      <c r="F46">
        <f>LOOKUP('Ipotesi e grafici'!G$6,'Lista Saldi migratori donne'!$C$1:$AH$1,'Lista Saldi migratori donne'!$C22:$AH22)</f>
        <v>0</v>
      </c>
      <c r="G46">
        <f>LOOKUP('Ipotesi e grafici'!H$6,'Lista Saldi migratori donne'!$C$1:$AH$1,'Lista Saldi migratori donne'!$C22:$AH22)</f>
        <v>0</v>
      </c>
      <c r="H46">
        <f>LOOKUP('Ipotesi e grafici'!I$6,'Lista Saldi migratori donne'!$C$1:$AH$1,'Lista Saldi migratori donne'!$C22:$AH22)</f>
        <v>0</v>
      </c>
      <c r="I46">
        <f>LOOKUP('Ipotesi e grafici'!J$6,'Lista Saldi migratori donne'!$C$1:$AH$1,'Lista Saldi migratori donne'!$C22:$AH22)</f>
        <v>0</v>
      </c>
      <c r="J46">
        <f>LOOKUP('Ipotesi e grafici'!K$6,'Lista Saldi migratori donne'!$C$1:$AH$1,'Lista Saldi migratori donne'!$C22:$AH22)</f>
        <v>0</v>
      </c>
      <c r="K46">
        <f>LOOKUP('Ipotesi e grafici'!L$6,'Lista Saldi migratori donne'!$C$1:$AH$1,'Lista Saldi migratori donne'!$C22:$AH22)</f>
        <v>0</v>
      </c>
      <c r="L46">
        <f>LOOKUP('Ipotesi e grafici'!M$6,'Lista Saldi migratori donne'!$C$1:$AH$1,'Lista Saldi migratori donne'!$C22:$AH22)</f>
        <v>0</v>
      </c>
      <c r="M46">
        <f>LOOKUP('Ipotesi e grafici'!N$6,'Lista Saldi migratori donne'!$C$1:$AH$1,'Lista Saldi migratori donne'!$C22:$AH22)</f>
        <v>0</v>
      </c>
      <c r="N46">
        <f>LOOKUP('Ipotesi e grafici'!O$6,'Lista Saldi migratori donne'!$C$1:$AH$1,'Lista Saldi migratori donne'!$C22:$AH22)</f>
        <v>0</v>
      </c>
      <c r="O46">
        <f>LOOKUP('Ipotesi e grafici'!P$6,'Lista Saldi migratori donne'!$C$1:$AH$1,'Lista Saldi migratori donne'!$C22:$AH22)</f>
        <v>0</v>
      </c>
      <c r="P46">
        <f>LOOKUP('Ipotesi e grafici'!Q$6,'Lista Saldi migratori donne'!$C$1:$AH$1,'Lista Saldi migratori donne'!$C22:$AH22)</f>
        <v>0</v>
      </c>
      <c r="Q46">
        <f>LOOKUP('Ipotesi e grafici'!R$6,'Lista Saldi migratori donne'!$C$1:$AH$1,'Lista Saldi migratori donne'!$C22:$AH22)</f>
        <v>0</v>
      </c>
      <c r="R46">
        <f>LOOKUP('Ipotesi e grafici'!S$6,'Lista Saldi migratori donne'!$C$1:$AH$1,'Lista Saldi migratori donne'!$C22:$AH22)</f>
        <v>0</v>
      </c>
    </row>
  </sheetData>
  <pageMargins left="0.7" right="0.7" top="0.75" bottom="0.75" header="0.3" footer="0.3"/>
  <ignoredErrors>
    <ignoredError sqref="B5 A6 B28 A2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S9"/>
  <sheetViews>
    <sheetView workbookViewId="0"/>
  </sheetViews>
  <sheetFormatPr baseColWidth="10" defaultColWidth="11.25" defaultRowHeight="14" x14ac:dyDescent="0.3"/>
  <cols>
    <col min="1" max="1" width="12.5" style="16" customWidth="1"/>
    <col min="2" max="16384" width="11.25" style="16"/>
  </cols>
  <sheetData>
    <row r="1" spans="1:45" x14ac:dyDescent="0.3">
      <c r="A1" s="16" t="s">
        <v>96</v>
      </c>
      <c r="B1" s="16" t="s">
        <v>97</v>
      </c>
      <c r="C1" s="23" t="s">
        <v>38</v>
      </c>
      <c r="D1" s="16">
        <v>1</v>
      </c>
      <c r="E1" s="16">
        <v>1.05</v>
      </c>
      <c r="F1" s="16">
        <v>1.1000000000000001</v>
      </c>
      <c r="G1" s="16">
        <v>1.1499999999999999</v>
      </c>
      <c r="H1" s="16">
        <v>1.2</v>
      </c>
      <c r="I1" s="16">
        <v>1.25</v>
      </c>
      <c r="J1" s="16">
        <v>1.3</v>
      </c>
      <c r="K1" s="16">
        <v>1.35</v>
      </c>
      <c r="L1" s="16">
        <v>1.4</v>
      </c>
      <c r="M1" s="16">
        <v>1.45</v>
      </c>
      <c r="N1" s="16">
        <v>1.5</v>
      </c>
      <c r="O1" s="16">
        <v>1.55</v>
      </c>
      <c r="P1" s="16">
        <v>1.6</v>
      </c>
      <c r="Q1" s="16">
        <v>1.65</v>
      </c>
      <c r="R1" s="16">
        <v>1.7</v>
      </c>
      <c r="S1" s="16">
        <v>1.75</v>
      </c>
      <c r="T1" s="16">
        <v>1.8</v>
      </c>
      <c r="U1" s="16">
        <v>1.85</v>
      </c>
      <c r="V1" s="16">
        <v>1.9</v>
      </c>
      <c r="W1" s="16">
        <v>1.95</v>
      </c>
      <c r="X1" s="16">
        <v>2</v>
      </c>
      <c r="Y1" s="16">
        <v>2.0499999999999998</v>
      </c>
      <c r="Z1" s="16">
        <v>2.1</v>
      </c>
      <c r="AA1" s="16">
        <v>2.15</v>
      </c>
      <c r="AB1" s="16">
        <v>2.2000000000000002</v>
      </c>
      <c r="AC1" s="16">
        <v>2.25</v>
      </c>
      <c r="AD1" s="16">
        <v>2.2999999999999998</v>
      </c>
      <c r="AE1" s="16">
        <v>2.35</v>
      </c>
      <c r="AF1" s="16">
        <v>2.4</v>
      </c>
      <c r="AG1" s="16">
        <v>2.4500000000000002</v>
      </c>
      <c r="AH1" s="16">
        <v>2.5</v>
      </c>
      <c r="AI1" s="16">
        <v>2.5499999999999998</v>
      </c>
      <c r="AJ1" s="16">
        <v>2.6</v>
      </c>
      <c r="AK1" s="16">
        <v>2.65</v>
      </c>
      <c r="AL1" s="16">
        <v>2.7</v>
      </c>
      <c r="AM1" s="16">
        <v>2.75</v>
      </c>
      <c r="AN1" s="16">
        <v>2.8</v>
      </c>
      <c r="AO1" s="16">
        <v>2.85</v>
      </c>
      <c r="AP1" s="16">
        <v>2.9</v>
      </c>
      <c r="AQ1" s="16">
        <v>2.95</v>
      </c>
      <c r="AR1" s="16">
        <v>3</v>
      </c>
      <c r="AS1" s="19"/>
    </row>
    <row r="2" spans="1:45" x14ac:dyDescent="0.3">
      <c r="A2" s="18" t="s">
        <v>9</v>
      </c>
      <c r="B2" s="16" t="s">
        <v>0</v>
      </c>
      <c r="D2" s="21">
        <v>1.2822689490248284E-3</v>
      </c>
      <c r="E2" s="21">
        <v>1.3463823964760698E-3</v>
      </c>
      <c r="F2" s="21">
        <v>1.4104958439273112E-3</v>
      </c>
      <c r="G2" s="21">
        <v>1.4746092913785524E-3</v>
      </c>
      <c r="H2" s="21">
        <v>1.5387227388297937E-3</v>
      </c>
      <c r="I2" s="21">
        <v>1.6028361862810354E-3</v>
      </c>
      <c r="J2" s="21">
        <v>1.6669496337322768E-3</v>
      </c>
      <c r="K2" s="21">
        <v>1.7310630811835182E-3</v>
      </c>
      <c r="L2" s="21">
        <v>1.7951765286347593E-3</v>
      </c>
      <c r="M2" s="21">
        <v>1.859289976086001E-3</v>
      </c>
      <c r="N2" s="21">
        <v>1.9234034235372423E-3</v>
      </c>
      <c r="O2" s="21">
        <v>1.9875168709884835E-3</v>
      </c>
      <c r="P2" s="21">
        <v>2.0516303184397256E-3</v>
      </c>
      <c r="Q2" s="21">
        <v>2.1157437658909663E-3</v>
      </c>
      <c r="R2" s="21">
        <v>2.1798572133422079E-3</v>
      </c>
      <c r="S2" s="21">
        <v>2.2439706607934491E-3</v>
      </c>
      <c r="T2" s="21">
        <v>2.3080841082446912E-3</v>
      </c>
      <c r="U2" s="21">
        <v>2.3721975556959323E-3</v>
      </c>
      <c r="V2" s="21">
        <v>2.4363110031471735E-3</v>
      </c>
      <c r="W2" s="21">
        <v>2.5004244505984151E-3</v>
      </c>
      <c r="X2" s="21">
        <v>2.5645378980496568E-3</v>
      </c>
      <c r="Y2" s="21">
        <v>2.6286513455008975E-3</v>
      </c>
      <c r="Z2" s="21">
        <v>2.6927647929521395E-3</v>
      </c>
      <c r="AA2" s="21">
        <v>2.7568782404033807E-3</v>
      </c>
      <c r="AB2" s="21">
        <v>2.8209916878546223E-3</v>
      </c>
      <c r="AC2" s="21">
        <v>2.8851051353058635E-3</v>
      </c>
      <c r="AD2" s="21">
        <v>2.9492185827571047E-3</v>
      </c>
      <c r="AE2" s="21">
        <v>3.0133320302083468E-3</v>
      </c>
      <c r="AF2" s="21">
        <v>3.0774454776595875E-3</v>
      </c>
      <c r="AG2" s="21">
        <v>3.1415589251108295E-3</v>
      </c>
      <c r="AH2" s="21">
        <v>3.2056723725620707E-3</v>
      </c>
      <c r="AI2" s="21">
        <v>3.2697858200133119E-3</v>
      </c>
      <c r="AJ2" s="21">
        <v>3.3338992674645535E-3</v>
      </c>
      <c r="AK2" s="21">
        <v>3.3980127149157947E-3</v>
      </c>
      <c r="AL2" s="21">
        <v>3.4621261623670363E-3</v>
      </c>
      <c r="AM2" s="21">
        <v>3.5262396098182779E-3</v>
      </c>
      <c r="AN2" s="21">
        <v>3.5903530572695187E-3</v>
      </c>
      <c r="AO2" s="21">
        <v>3.6544665047207607E-3</v>
      </c>
      <c r="AP2" s="21">
        <v>3.7185799521720019E-3</v>
      </c>
      <c r="AQ2" s="21">
        <v>3.7826933996232435E-3</v>
      </c>
      <c r="AR2" s="21">
        <v>3.8468068470744847E-3</v>
      </c>
    </row>
    <row r="3" spans="1:45" x14ac:dyDescent="0.3">
      <c r="A3" s="16" t="s">
        <v>0</v>
      </c>
      <c r="B3" s="16" t="s">
        <v>1</v>
      </c>
      <c r="D3" s="21">
        <v>3.4416050706564769E-2</v>
      </c>
      <c r="E3" s="21">
        <v>3.6136853241893009E-2</v>
      </c>
      <c r="F3" s="21">
        <v>3.785765577722125E-2</v>
      </c>
      <c r="G3" s="21">
        <v>3.9578458312549483E-2</v>
      </c>
      <c r="H3" s="21">
        <v>4.1299260847877724E-2</v>
      </c>
      <c r="I3" s="21">
        <v>4.3020063383205964E-2</v>
      </c>
      <c r="J3" s="21">
        <v>4.4740865918534205E-2</v>
      </c>
      <c r="K3" s="21">
        <v>4.6461668453862438E-2</v>
      </c>
      <c r="L3" s="21">
        <v>4.8182470989190672E-2</v>
      </c>
      <c r="M3" s="21">
        <v>4.9903273524518912E-2</v>
      </c>
      <c r="N3" s="21">
        <v>5.1624076059847153E-2</v>
      </c>
      <c r="O3" s="21">
        <v>5.3344878595175386E-2</v>
      </c>
      <c r="P3" s="21">
        <v>5.5065681130503641E-2</v>
      </c>
      <c r="Q3" s="21">
        <v>5.6786483665831868E-2</v>
      </c>
      <c r="R3" s="21">
        <v>5.8507286201160101E-2</v>
      </c>
      <c r="S3" s="21">
        <v>6.0228088736488342E-2</v>
      </c>
      <c r="T3" s="21">
        <v>6.1948891271816589E-2</v>
      </c>
      <c r="U3" s="21">
        <v>6.3669693807144823E-2</v>
      </c>
      <c r="V3" s="21">
        <v>6.5390496342473056E-2</v>
      </c>
      <c r="W3" s="21">
        <v>6.7111298877801304E-2</v>
      </c>
      <c r="X3" s="21">
        <v>6.8832101413129537E-2</v>
      </c>
      <c r="Y3" s="21">
        <v>7.0552903948457771E-2</v>
      </c>
      <c r="Z3" s="21">
        <v>7.2273706483786018E-2</v>
      </c>
      <c r="AA3" s="21">
        <v>7.3994509019114252E-2</v>
      </c>
      <c r="AB3" s="21">
        <v>7.5715311554442499E-2</v>
      </c>
      <c r="AC3" s="21">
        <v>7.7436114089770733E-2</v>
      </c>
      <c r="AD3" s="21">
        <v>7.9156916625098966E-2</v>
      </c>
      <c r="AE3" s="21">
        <v>8.0877719160427214E-2</v>
      </c>
      <c r="AF3" s="21">
        <v>8.2598521695755447E-2</v>
      </c>
      <c r="AG3" s="21">
        <v>8.4319324231083695E-2</v>
      </c>
      <c r="AH3" s="21">
        <v>8.6040126766411928E-2</v>
      </c>
      <c r="AI3" s="21">
        <v>8.7760929301740148E-2</v>
      </c>
      <c r="AJ3" s="21">
        <v>8.9481731837068409E-2</v>
      </c>
      <c r="AK3" s="21">
        <v>9.1202534372396629E-2</v>
      </c>
      <c r="AL3" s="21">
        <v>9.2923336907724877E-2</v>
      </c>
      <c r="AM3" s="21">
        <v>9.464413944305311E-2</v>
      </c>
      <c r="AN3" s="21">
        <v>9.6364941978381344E-2</v>
      </c>
      <c r="AO3" s="21">
        <v>9.8085744513709591E-2</v>
      </c>
      <c r="AP3" s="21">
        <v>9.9806547049037825E-2</v>
      </c>
      <c r="AQ3" s="21">
        <v>0.10152734958436607</v>
      </c>
      <c r="AR3" s="21">
        <v>0.10324815211969431</v>
      </c>
    </row>
    <row r="4" spans="1:45" x14ac:dyDescent="0.3">
      <c r="A4" s="16" t="s">
        <v>1</v>
      </c>
      <c r="B4" s="16" t="s">
        <v>2</v>
      </c>
      <c r="D4" s="21">
        <v>0.16152356696952749</v>
      </c>
      <c r="E4" s="21">
        <v>0.16959974531800387</v>
      </c>
      <c r="F4" s="21">
        <v>0.17767592366648027</v>
      </c>
      <c r="G4" s="21">
        <v>0.18575210201495662</v>
      </c>
      <c r="H4" s="21">
        <v>0.19382828036343297</v>
      </c>
      <c r="I4" s="21">
        <v>0.20190445871190937</v>
      </c>
      <c r="J4" s="21">
        <v>0.20998063706038575</v>
      </c>
      <c r="K4" s="21">
        <v>0.21805681540886213</v>
      </c>
      <c r="L4" s="21">
        <v>0.22613299375733847</v>
      </c>
      <c r="M4" s="21">
        <v>0.23420917210581485</v>
      </c>
      <c r="N4" s="21">
        <v>0.24228535045429123</v>
      </c>
      <c r="O4" s="21">
        <v>0.25036152880276757</v>
      </c>
      <c r="P4" s="21">
        <v>0.25843770715124403</v>
      </c>
      <c r="Q4" s="21">
        <v>0.26651388549972033</v>
      </c>
      <c r="R4" s="21">
        <v>0.27459006384819673</v>
      </c>
      <c r="S4" s="21">
        <v>0.28266624219667308</v>
      </c>
      <c r="T4" s="21">
        <v>0.29074242054514948</v>
      </c>
      <c r="U4" s="21">
        <v>0.29881859889362589</v>
      </c>
      <c r="V4" s="21">
        <v>0.30689477724210218</v>
      </c>
      <c r="W4" s="21">
        <v>0.31497095559057864</v>
      </c>
      <c r="X4" s="21">
        <v>0.32304713393905499</v>
      </c>
      <c r="Y4" s="21">
        <v>0.33112331228753134</v>
      </c>
      <c r="Z4" s="21">
        <v>0.33919949063600774</v>
      </c>
      <c r="AA4" s="21">
        <v>0.34727566898448409</v>
      </c>
      <c r="AB4" s="21">
        <v>0.35535184733296055</v>
      </c>
      <c r="AC4" s="21">
        <v>0.36342802568143684</v>
      </c>
      <c r="AD4" s="21">
        <v>0.37150420402991324</v>
      </c>
      <c r="AE4" s="21">
        <v>0.37958038237838965</v>
      </c>
      <c r="AF4" s="21">
        <v>0.38765656072686594</v>
      </c>
      <c r="AG4" s="21">
        <v>0.3957327390753424</v>
      </c>
      <c r="AH4" s="21">
        <v>0.40380891742381875</v>
      </c>
      <c r="AI4" s="21">
        <v>0.4118850957722951</v>
      </c>
      <c r="AJ4" s="21">
        <v>0.4199612741207715</v>
      </c>
      <c r="AK4" s="21">
        <v>0.42803745246924779</v>
      </c>
      <c r="AL4" s="21">
        <v>0.43611363081772425</v>
      </c>
      <c r="AM4" s="21">
        <v>0.4441898091662006</v>
      </c>
      <c r="AN4" s="21">
        <v>0.45226598751467695</v>
      </c>
      <c r="AO4" s="21">
        <v>0.46034216586315335</v>
      </c>
      <c r="AP4" s="21">
        <v>0.4684183442116297</v>
      </c>
      <c r="AQ4" s="21">
        <v>0.47649452256010616</v>
      </c>
      <c r="AR4" s="21">
        <v>0.48457070090858245</v>
      </c>
    </row>
    <row r="5" spans="1:45" x14ac:dyDescent="0.3">
      <c r="A5" s="16" t="s">
        <v>2</v>
      </c>
      <c r="B5" s="16" t="s">
        <v>3</v>
      </c>
      <c r="D5" s="21">
        <v>0.33596386340023282</v>
      </c>
      <c r="E5" s="21">
        <v>0.35276205657024445</v>
      </c>
      <c r="F5" s="21">
        <v>0.36956024974025614</v>
      </c>
      <c r="G5" s="21">
        <v>0.38635844291026772</v>
      </c>
      <c r="H5" s="21">
        <v>0.40315663608027935</v>
      </c>
      <c r="I5" s="21">
        <v>0.41995482925029104</v>
      </c>
      <c r="J5" s="21">
        <v>0.43675302242030267</v>
      </c>
      <c r="K5" s="21">
        <v>0.45355121559031431</v>
      </c>
      <c r="L5" s="21">
        <v>0.47034940876032588</v>
      </c>
      <c r="M5" s="21">
        <v>0.48714760193033757</v>
      </c>
      <c r="N5" s="21">
        <v>0.5039457951003492</v>
      </c>
      <c r="O5" s="21">
        <v>0.52074398827036084</v>
      </c>
      <c r="P5" s="21">
        <v>0.53754218144037258</v>
      </c>
      <c r="Q5" s="21">
        <v>0.5543403746103841</v>
      </c>
      <c r="R5" s="21">
        <v>0.57113856778039573</v>
      </c>
      <c r="S5" s="21">
        <v>0.58793676095040737</v>
      </c>
      <c r="T5" s="21">
        <v>0.60473495412041911</v>
      </c>
      <c r="U5" s="21">
        <v>0.62153314729043074</v>
      </c>
      <c r="V5" s="21">
        <v>0.63833134046044226</v>
      </c>
      <c r="W5" s="21">
        <v>0.65512953363045401</v>
      </c>
      <c r="X5" s="21">
        <v>0.67192772680046564</v>
      </c>
      <c r="Y5" s="21">
        <v>0.68872591997047716</v>
      </c>
      <c r="Z5" s="21">
        <v>0.70552411314048891</v>
      </c>
      <c r="AA5" s="21">
        <v>0.72232230631050054</v>
      </c>
      <c r="AB5" s="21">
        <v>0.73912049948051228</v>
      </c>
      <c r="AC5" s="21">
        <v>0.7559186926505238</v>
      </c>
      <c r="AD5" s="21">
        <v>0.77271688582053544</v>
      </c>
      <c r="AE5" s="21">
        <v>0.78951507899054718</v>
      </c>
      <c r="AF5" s="21">
        <v>0.8063132721605587</v>
      </c>
      <c r="AG5" s="21">
        <v>0.82311146533057045</v>
      </c>
      <c r="AH5" s="21">
        <v>0.83990965850058208</v>
      </c>
      <c r="AI5" s="21">
        <v>0.8567078516705936</v>
      </c>
      <c r="AJ5" s="21">
        <v>0.87350604484060534</v>
      </c>
      <c r="AK5" s="21">
        <v>0.89030423801061687</v>
      </c>
      <c r="AL5" s="21">
        <v>0.90710243118062861</v>
      </c>
      <c r="AM5" s="21">
        <v>0.92390062435064024</v>
      </c>
      <c r="AN5" s="21">
        <v>0.94069881752065176</v>
      </c>
      <c r="AO5" s="21">
        <v>0.95749701069066351</v>
      </c>
      <c r="AP5" s="21">
        <v>0.97429520386067514</v>
      </c>
      <c r="AQ5" s="21">
        <v>0.99109339703068688</v>
      </c>
      <c r="AR5" s="21">
        <v>1.0078915902006984</v>
      </c>
    </row>
    <row r="6" spans="1:45" x14ac:dyDescent="0.3">
      <c r="A6" s="16" t="s">
        <v>3</v>
      </c>
      <c r="B6" s="16" t="s">
        <v>4</v>
      </c>
      <c r="D6" s="21">
        <v>0.3190428617103746</v>
      </c>
      <c r="E6" s="21">
        <v>0.33499500479589334</v>
      </c>
      <c r="F6" s="21">
        <v>0.35094714788141212</v>
      </c>
      <c r="G6" s="21">
        <v>0.36689929096693075</v>
      </c>
      <c r="H6" s="21">
        <v>0.38285143405244948</v>
      </c>
      <c r="I6" s="21">
        <v>0.39880357713796827</v>
      </c>
      <c r="J6" s="21">
        <v>0.414755720223487</v>
      </c>
      <c r="K6" s="21">
        <v>0.43070786330900573</v>
      </c>
      <c r="L6" s="21">
        <v>0.44666000639452436</v>
      </c>
      <c r="M6" s="21">
        <v>0.46261214948004314</v>
      </c>
      <c r="N6" s="21">
        <v>0.47856429256556188</v>
      </c>
      <c r="O6" s="21">
        <v>0.49451643565108061</v>
      </c>
      <c r="P6" s="21">
        <v>0.51046857873659945</v>
      </c>
      <c r="Q6" s="21">
        <v>0.52642072182211808</v>
      </c>
      <c r="R6" s="21">
        <v>0.54237286490763681</v>
      </c>
      <c r="S6" s="21">
        <v>0.55832500799315543</v>
      </c>
      <c r="T6" s="21">
        <v>0.57427715107867428</v>
      </c>
      <c r="U6" s="21">
        <v>0.59022929416419301</v>
      </c>
      <c r="V6" s="21">
        <v>0.60618143724971163</v>
      </c>
      <c r="W6" s="21">
        <v>0.62213358033523047</v>
      </c>
      <c r="X6" s="21">
        <v>0.63808572342074921</v>
      </c>
      <c r="Y6" s="21">
        <v>0.65403786650626783</v>
      </c>
      <c r="Z6" s="21">
        <v>0.66999000959178667</v>
      </c>
      <c r="AA6" s="21">
        <v>0.68594215267730541</v>
      </c>
      <c r="AB6" s="21">
        <v>0.70189429576282425</v>
      </c>
      <c r="AC6" s="21">
        <v>0.71784643884834276</v>
      </c>
      <c r="AD6" s="21">
        <v>0.73379858193386149</v>
      </c>
      <c r="AE6" s="21">
        <v>0.74975072501938034</v>
      </c>
      <c r="AF6" s="21">
        <v>0.76570286810489896</v>
      </c>
      <c r="AG6" s="21">
        <v>0.7816550111904178</v>
      </c>
      <c r="AH6" s="21">
        <v>0.79760715427593654</v>
      </c>
      <c r="AI6" s="21">
        <v>0.81355929736145516</v>
      </c>
      <c r="AJ6" s="21">
        <v>0.829511440446974</v>
      </c>
      <c r="AK6" s="21">
        <v>0.84546358353249262</v>
      </c>
      <c r="AL6" s="21">
        <v>0.86141572661801147</v>
      </c>
      <c r="AM6" s="21">
        <v>0.87736786970353009</v>
      </c>
      <c r="AN6" s="21">
        <v>0.89332001278904871</v>
      </c>
      <c r="AO6" s="21">
        <v>0.90927215587456756</v>
      </c>
      <c r="AP6" s="21">
        <v>0.92522429896008629</v>
      </c>
      <c r="AQ6" s="21">
        <v>0.94117644204560513</v>
      </c>
      <c r="AR6" s="21">
        <v>0.95712858513112375</v>
      </c>
    </row>
    <row r="7" spans="1:45" x14ac:dyDescent="0.3">
      <c r="A7" s="16" t="s">
        <v>4</v>
      </c>
      <c r="B7" s="16" t="s">
        <v>5</v>
      </c>
      <c r="D7" s="21">
        <v>0.12880004595302313</v>
      </c>
      <c r="E7" s="21">
        <v>0.13524004825067429</v>
      </c>
      <c r="F7" s="21">
        <v>0.14168005054832547</v>
      </c>
      <c r="G7" s="21">
        <v>0.1481200528459766</v>
      </c>
      <c r="H7" s="21">
        <v>0.15456005514362775</v>
      </c>
      <c r="I7" s="21">
        <v>0.16100005744127893</v>
      </c>
      <c r="J7" s="21">
        <v>0.16744005973893009</v>
      </c>
      <c r="K7" s="21">
        <v>0.17388006203658124</v>
      </c>
      <c r="L7" s="21">
        <v>0.18032006433423237</v>
      </c>
      <c r="M7" s="21">
        <v>0.18676006663188355</v>
      </c>
      <c r="N7" s="21">
        <v>0.1932000689295347</v>
      </c>
      <c r="O7" s="21">
        <v>0.19964007122718586</v>
      </c>
      <c r="P7" s="21">
        <v>0.20608007352483704</v>
      </c>
      <c r="Q7" s="21">
        <v>0.21252007582248816</v>
      </c>
      <c r="R7" s="21">
        <v>0.21896007812013932</v>
      </c>
      <c r="S7" s="21">
        <v>0.22540008041779047</v>
      </c>
      <c r="T7" s="21">
        <v>0.23184008271544165</v>
      </c>
      <c r="U7" s="21">
        <v>0.23828008501309281</v>
      </c>
      <c r="V7" s="21">
        <v>0.24472008731074393</v>
      </c>
      <c r="W7" s="21">
        <v>0.25116008960839514</v>
      </c>
      <c r="X7" s="21">
        <v>0.25760009190604627</v>
      </c>
      <c r="Y7" s="21">
        <v>0.2640400942036974</v>
      </c>
      <c r="Z7" s="21">
        <v>0.27048009650134858</v>
      </c>
      <c r="AA7" s="21">
        <v>0.27692009879899976</v>
      </c>
      <c r="AB7" s="21">
        <v>0.28336010109665094</v>
      </c>
      <c r="AC7" s="21">
        <v>0.28980010339430207</v>
      </c>
      <c r="AD7" s="21">
        <v>0.29624010569195319</v>
      </c>
      <c r="AE7" s="21">
        <v>0.30268010798960437</v>
      </c>
      <c r="AF7" s="21">
        <v>0.3091201102872555</v>
      </c>
      <c r="AG7" s="21">
        <v>0.31556011258490668</v>
      </c>
      <c r="AH7" s="21">
        <v>0.32200011488255786</v>
      </c>
      <c r="AI7" s="21">
        <v>0.32844011718020899</v>
      </c>
      <c r="AJ7" s="21">
        <v>0.33488011947786017</v>
      </c>
      <c r="AK7" s="21">
        <v>0.3413201217755113</v>
      </c>
      <c r="AL7" s="21">
        <v>0.34776012407316248</v>
      </c>
      <c r="AM7" s="21">
        <v>0.35420012637081361</v>
      </c>
      <c r="AN7" s="21">
        <v>0.36064012866846473</v>
      </c>
      <c r="AO7" s="21">
        <v>0.36708013096611591</v>
      </c>
      <c r="AP7" s="21">
        <v>0.3735201332637671</v>
      </c>
      <c r="AQ7" s="21">
        <v>0.37996013556141828</v>
      </c>
      <c r="AR7" s="21">
        <v>0.3864001378590694</v>
      </c>
    </row>
    <row r="8" spans="1:45" x14ac:dyDescent="0.3">
      <c r="A8" s="16" t="s">
        <v>5</v>
      </c>
      <c r="B8" s="16" t="s">
        <v>6</v>
      </c>
      <c r="D8" s="21">
        <v>1.7754735999898894E-2</v>
      </c>
      <c r="E8" s="21">
        <v>1.8642472799893839E-2</v>
      </c>
      <c r="F8" s="21">
        <v>1.9530209599888788E-2</v>
      </c>
      <c r="G8" s="21">
        <v>2.041794639988373E-2</v>
      </c>
      <c r="H8" s="21">
        <v>2.1305683199878672E-2</v>
      </c>
      <c r="I8" s="21">
        <v>2.219341999987362E-2</v>
      </c>
      <c r="J8" s="21">
        <v>2.3081156799868562E-2</v>
      </c>
      <c r="K8" s="21">
        <v>2.3968893599863508E-2</v>
      </c>
      <c r="L8" s="21">
        <v>2.485663039985845E-2</v>
      </c>
      <c r="M8" s="21">
        <v>2.5744367199853398E-2</v>
      </c>
      <c r="N8" s="21">
        <v>2.663210399984834E-2</v>
      </c>
      <c r="O8" s="21">
        <v>2.7519840799843286E-2</v>
      </c>
      <c r="P8" s="21">
        <v>2.8407577599838234E-2</v>
      </c>
      <c r="Q8" s="21">
        <v>2.9295314399833173E-2</v>
      </c>
      <c r="R8" s="21">
        <v>3.0183051199828118E-2</v>
      </c>
      <c r="S8" s="21">
        <v>3.1070787999823064E-2</v>
      </c>
      <c r="T8" s="21">
        <v>3.1958524799818012E-2</v>
      </c>
      <c r="U8" s="21">
        <v>3.2846261599812958E-2</v>
      </c>
      <c r="V8" s="21">
        <v>3.3733998399807896E-2</v>
      </c>
      <c r="W8" s="21">
        <v>3.4621735199802849E-2</v>
      </c>
      <c r="X8" s="21">
        <v>3.5509471999797787E-2</v>
      </c>
      <c r="Y8" s="21">
        <v>3.6397208799792725E-2</v>
      </c>
      <c r="Z8" s="21">
        <v>3.7284945599787678E-2</v>
      </c>
      <c r="AA8" s="21">
        <v>3.8172682399782623E-2</v>
      </c>
      <c r="AB8" s="21">
        <v>3.9060419199777575E-2</v>
      </c>
      <c r="AC8" s="21">
        <v>3.9948155999772514E-2</v>
      </c>
      <c r="AD8" s="21">
        <v>4.0835892799767459E-2</v>
      </c>
      <c r="AE8" s="21">
        <v>4.1723629599762405E-2</v>
      </c>
      <c r="AF8" s="21">
        <v>4.2611366399757343E-2</v>
      </c>
      <c r="AG8" s="21">
        <v>4.3499103199752295E-2</v>
      </c>
      <c r="AH8" s="21">
        <v>4.4386839999747241E-2</v>
      </c>
      <c r="AI8" s="21">
        <v>4.5274576799742179E-2</v>
      </c>
      <c r="AJ8" s="21">
        <v>4.6162313599737125E-2</v>
      </c>
      <c r="AK8" s="21">
        <v>4.7050050399732063E-2</v>
      </c>
      <c r="AL8" s="21">
        <v>4.7937787199727015E-2</v>
      </c>
      <c r="AM8" s="21">
        <v>4.8825523999721961E-2</v>
      </c>
      <c r="AN8" s="21">
        <v>4.9713260799716899E-2</v>
      </c>
      <c r="AO8" s="21">
        <v>5.0600997599711851E-2</v>
      </c>
      <c r="AP8" s="21">
        <v>5.1488734399706797E-2</v>
      </c>
      <c r="AQ8" s="21">
        <v>5.2376471199701742E-2</v>
      </c>
      <c r="AR8" s="21">
        <v>5.3264207999696681E-2</v>
      </c>
    </row>
    <row r="9" spans="1:45" x14ac:dyDescent="0.3">
      <c r="A9" s="16" t="s">
        <v>6</v>
      </c>
      <c r="B9" s="17" t="s">
        <v>10</v>
      </c>
      <c r="C9" s="17"/>
      <c r="D9" s="21">
        <v>1.2166063113537124E-3</v>
      </c>
      <c r="E9" s="21">
        <v>1.2774366269213979E-3</v>
      </c>
      <c r="F9" s="21">
        <v>1.3382669424890838E-3</v>
      </c>
      <c r="G9" s="21">
        <v>1.3990972580567691E-3</v>
      </c>
      <c r="H9" s="21">
        <v>1.4599275736244548E-3</v>
      </c>
      <c r="I9" s="21">
        <v>1.5207578891921405E-3</v>
      </c>
      <c r="J9" s="21">
        <v>1.5815882047598259E-3</v>
      </c>
      <c r="K9" s="21">
        <v>1.6424185203275116E-3</v>
      </c>
      <c r="L9" s="21">
        <v>1.7032488358951971E-3</v>
      </c>
      <c r="M9" s="21">
        <v>1.7640791514628828E-3</v>
      </c>
      <c r="N9" s="21">
        <v>1.8249094670305683E-3</v>
      </c>
      <c r="O9" s="21">
        <v>1.885739782598254E-3</v>
      </c>
      <c r="P9" s="21">
        <v>1.9465700981659399E-3</v>
      </c>
      <c r="Q9" s="21">
        <v>2.0074004137336249E-3</v>
      </c>
      <c r="R9" s="21">
        <v>2.0682307293013106E-3</v>
      </c>
      <c r="S9" s="21">
        <v>2.1290610448689963E-3</v>
      </c>
      <c r="T9" s="21">
        <v>2.1898913604366825E-3</v>
      </c>
      <c r="U9" s="21">
        <v>2.2507216760043677E-3</v>
      </c>
      <c r="V9" s="21">
        <v>2.311551991572053E-3</v>
      </c>
      <c r="W9" s="21">
        <v>2.3723823071397391E-3</v>
      </c>
      <c r="X9" s="21">
        <v>2.4332126227074248E-3</v>
      </c>
      <c r="Y9" s="21">
        <v>2.4940429382751097E-3</v>
      </c>
      <c r="Z9" s="21">
        <v>2.5548732538427958E-3</v>
      </c>
      <c r="AA9" s="21">
        <v>2.6157035694104815E-3</v>
      </c>
      <c r="AB9" s="21">
        <v>2.6765338849781676E-3</v>
      </c>
      <c r="AC9" s="21">
        <v>2.7373642005458524E-3</v>
      </c>
      <c r="AD9" s="21">
        <v>2.7981945161135381E-3</v>
      </c>
      <c r="AE9" s="21">
        <v>2.8590248316812243E-3</v>
      </c>
      <c r="AF9" s="21">
        <v>2.9198551472489095E-3</v>
      </c>
      <c r="AG9" s="21">
        <v>2.9806854628165952E-3</v>
      </c>
      <c r="AH9" s="21">
        <v>3.0415157783842809E-3</v>
      </c>
      <c r="AI9" s="21">
        <v>3.1023460939519662E-3</v>
      </c>
      <c r="AJ9" s="21">
        <v>3.1631764095196519E-3</v>
      </c>
      <c r="AK9" s="21">
        <v>3.2240067250873371E-3</v>
      </c>
      <c r="AL9" s="21">
        <v>3.2848370406550233E-3</v>
      </c>
      <c r="AM9" s="21">
        <v>3.345667356222709E-3</v>
      </c>
      <c r="AN9" s="21">
        <v>3.4064976717903942E-3</v>
      </c>
      <c r="AO9" s="21">
        <v>3.4673279873580799E-3</v>
      </c>
      <c r="AP9" s="21">
        <v>3.5281583029257656E-3</v>
      </c>
      <c r="AQ9" s="21">
        <v>3.5889886184934518E-3</v>
      </c>
      <c r="AR9" s="21">
        <v>3.6498189340611366E-3</v>
      </c>
    </row>
  </sheetData>
  <pageMargins left="0.7" right="0.7" top="0.75" bottom="0.75" header="0.3" footer="0.3"/>
  <ignoredErrors>
    <ignoredError sqref="A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4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96</v>
      </c>
      <c r="B1" s="16" t="s">
        <v>97</v>
      </c>
      <c r="C1" s="19" t="s">
        <v>38</v>
      </c>
      <c r="D1" s="25">
        <v>76</v>
      </c>
      <c r="E1" s="25">
        <v>76.5</v>
      </c>
      <c r="F1" s="25">
        <v>77</v>
      </c>
      <c r="G1" s="25">
        <v>77.5</v>
      </c>
      <c r="H1" s="25">
        <v>78</v>
      </c>
      <c r="I1" s="25">
        <v>78.5</v>
      </c>
      <c r="J1" s="25">
        <v>79</v>
      </c>
      <c r="K1" s="25">
        <v>79.5</v>
      </c>
      <c r="L1" s="25">
        <v>80</v>
      </c>
      <c r="M1" s="25">
        <v>80.5</v>
      </c>
      <c r="N1" s="25">
        <v>81</v>
      </c>
      <c r="O1" s="25">
        <v>81.5</v>
      </c>
      <c r="P1" s="25">
        <v>82</v>
      </c>
      <c r="Q1" s="25">
        <v>82.5</v>
      </c>
      <c r="R1" s="25">
        <v>83</v>
      </c>
      <c r="S1" s="25">
        <v>83.5</v>
      </c>
      <c r="T1" s="25">
        <v>84</v>
      </c>
      <c r="U1" s="25">
        <v>84.5</v>
      </c>
      <c r="V1" s="25">
        <v>85</v>
      </c>
      <c r="W1" s="25">
        <v>85.5</v>
      </c>
      <c r="X1" s="25">
        <v>86</v>
      </c>
      <c r="Y1" s="25">
        <v>86.5</v>
      </c>
      <c r="Z1" s="25">
        <v>87</v>
      </c>
      <c r="AA1" s="25">
        <v>87.5</v>
      </c>
      <c r="AB1" s="25">
        <v>88</v>
      </c>
      <c r="AC1" s="25">
        <v>88.5</v>
      </c>
      <c r="AD1" s="25">
        <v>89</v>
      </c>
      <c r="AE1" s="25">
        <v>89.5</v>
      </c>
      <c r="AF1" s="25">
        <v>90</v>
      </c>
      <c r="AG1" s="25">
        <v>90.5</v>
      </c>
      <c r="AH1" s="25">
        <v>91</v>
      </c>
    </row>
    <row r="2" spans="1:34" x14ac:dyDescent="0.3">
      <c r="A2" s="16" t="s">
        <v>98</v>
      </c>
      <c r="B2" s="19" t="s">
        <v>7</v>
      </c>
      <c r="C2" s="19"/>
      <c r="D2" s="21">
        <v>6.3224130046148092E-3</v>
      </c>
      <c r="E2" s="21">
        <v>6.0256932607159197E-3</v>
      </c>
      <c r="F2" s="21">
        <v>5.7556022117823142E-3</v>
      </c>
      <c r="G2" s="21">
        <v>5.4969234606909749E-3</v>
      </c>
      <c r="H2" s="21">
        <v>5.2496570074418991E-3</v>
      </c>
      <c r="I2" s="21">
        <v>5.0061946534735793E-3</v>
      </c>
      <c r="J2" s="21">
        <v>4.7779486966282791E-3</v>
      </c>
      <c r="K2" s="21">
        <v>4.5611150376252451E-3</v>
      </c>
      <c r="L2" s="21">
        <v>4.3556936764644746E-3</v>
      </c>
      <c r="M2" s="21">
        <v>4.1616846131459695E-3</v>
      </c>
      <c r="N2" s="21">
        <v>3.9790878476697296E-3</v>
      </c>
      <c r="O2" s="21">
        <v>3.8040992807549996E-3</v>
      </c>
      <c r="P2" s="21">
        <v>3.6367189124017793E-3</v>
      </c>
      <c r="Q2" s="21">
        <v>3.4769467426100696E-3</v>
      </c>
      <c r="R2" s="21">
        <v>3.3266848210202473E-3</v>
      </c>
      <c r="S2" s="21">
        <v>3.1821290483515573E-3</v>
      </c>
      <c r="T2" s="21">
        <v>3.0432794246039998E-3</v>
      </c>
      <c r="U2" s="21">
        <v>2.9120379994179522E-3</v>
      </c>
      <c r="V2" s="21">
        <v>2.7865027231530372E-3</v>
      </c>
      <c r="W2" s="21">
        <v>2.6647715461688773E-3</v>
      </c>
      <c r="X2" s="21">
        <v>2.5487465181058501E-3</v>
      </c>
      <c r="Y2" s="21">
        <v>2.4384276389639546E-3</v>
      </c>
      <c r="Z2" s="21">
        <v>2.3300108094624376E-3</v>
      </c>
      <c r="AA2" s="21">
        <v>2.2273001288820524E-3</v>
      </c>
      <c r="AB2" s="21">
        <v>2.1283935475824222E-3</v>
      </c>
      <c r="AC2" s="21">
        <v>2.0313890159231701E-3</v>
      </c>
      <c r="AD2" s="21">
        <v>1.9400906331850497E-3</v>
      </c>
      <c r="AE2" s="21">
        <v>1.8506943000873072E-3</v>
      </c>
      <c r="AF2" s="21">
        <v>1.7632000166299424E-3</v>
      </c>
      <c r="AG2" s="21">
        <v>1.6806510622375589E-3</v>
      </c>
      <c r="AH2" s="21">
        <v>1.5996237475574772E-3</v>
      </c>
    </row>
    <row r="3" spans="1:34" x14ac:dyDescent="0.3">
      <c r="A3" s="16" t="s">
        <v>7</v>
      </c>
      <c r="B3" s="26" t="s">
        <v>8</v>
      </c>
      <c r="C3" s="26"/>
      <c r="D3" s="21">
        <v>9.2792723834395183E-4</v>
      </c>
      <c r="E3" s="21">
        <v>8.8437830658051728E-4</v>
      </c>
      <c r="F3" s="21">
        <v>8.4473761228303192E-4</v>
      </c>
      <c r="G3" s="21">
        <v>8.0677187689952496E-4</v>
      </c>
      <c r="H3" s="21">
        <v>7.7048110042999608E-4</v>
      </c>
      <c r="I3" s="21">
        <v>7.3474864359846014E-4</v>
      </c>
      <c r="J3" s="21">
        <v>7.01249465318895E-4</v>
      </c>
      <c r="K3" s="21">
        <v>6.6942524595330825E-4</v>
      </c>
      <c r="L3" s="21">
        <v>6.3927598550169969E-4</v>
      </c>
      <c r="M3" s="21">
        <v>6.1080168396406942E-4</v>
      </c>
      <c r="N3" s="21">
        <v>5.8400234134041733E-4</v>
      </c>
      <c r="O3" s="21">
        <v>5.583196379927508E-4</v>
      </c>
      <c r="P3" s="21">
        <v>5.3375357392106972E-4</v>
      </c>
      <c r="Q3" s="21">
        <v>5.1030414912537421E-4</v>
      </c>
      <c r="R3" s="21">
        <v>4.8825052342466063E-4</v>
      </c>
      <c r="S3" s="21">
        <v>4.6703437718093608E-4</v>
      </c>
      <c r="T3" s="21">
        <v>4.4665571039420067E-4</v>
      </c>
      <c r="U3" s="21">
        <v>4.2739368288345072E-4</v>
      </c>
      <c r="V3" s="21">
        <v>4.0896913482968997E-4</v>
      </c>
      <c r="W3" s="21">
        <v>3.9110290641392194E-4</v>
      </c>
      <c r="X3" s="21">
        <v>3.7407415745514306E-4</v>
      </c>
      <c r="Y3" s="21">
        <v>3.5788288795335327E-4</v>
      </c>
      <c r="Z3" s="21">
        <v>3.419707782705599E-4</v>
      </c>
      <c r="AA3" s="21">
        <v>3.2689614804475562E-4</v>
      </c>
      <c r="AB3" s="21">
        <v>3.1237983745694407E-4</v>
      </c>
      <c r="AC3" s="21">
        <v>2.9814268668812893E-4</v>
      </c>
      <c r="AD3" s="21">
        <v>2.8474301537630289E-4</v>
      </c>
      <c r="AE3" s="21">
        <v>2.7162250388347326E-4</v>
      </c>
      <c r="AF3" s="21">
        <v>2.5878115220963999E-4</v>
      </c>
      <c r="AG3" s="21">
        <v>2.4666561606519731E-4</v>
      </c>
      <c r="AH3" s="21">
        <v>2.347734077759517E-4</v>
      </c>
    </row>
    <row r="4" spans="1:34" x14ac:dyDescent="0.3">
      <c r="A4" s="16" t="s">
        <v>8</v>
      </c>
      <c r="B4" s="18" t="s">
        <v>9</v>
      </c>
      <c r="C4" s="18"/>
      <c r="D4" s="21">
        <v>5.8361999459405757E-4</v>
      </c>
      <c r="E4" s="21">
        <v>5.5622988654451704E-4</v>
      </c>
      <c r="F4" s="21">
        <v>5.3129786511480685E-4</v>
      </c>
      <c r="G4" s="21">
        <v>5.0741930937930999E-4</v>
      </c>
      <c r="H4" s="21">
        <v>4.8459421933802612E-4</v>
      </c>
      <c r="I4" s="21">
        <v>4.621202845281467E-4</v>
      </c>
      <c r="J4" s="21">
        <v>4.4105097064388467E-4</v>
      </c>
      <c r="K4" s="21">
        <v>4.210351224538358E-4</v>
      </c>
      <c r="L4" s="21">
        <v>4.0207273995799994E-4</v>
      </c>
      <c r="M4" s="21">
        <v>3.8416382315637729E-4</v>
      </c>
      <c r="N4" s="21">
        <v>3.6730837204896764E-4</v>
      </c>
      <c r="O4" s="21">
        <v>3.5115523140436677E-4</v>
      </c>
      <c r="P4" s="21">
        <v>3.3570440122257462E-4</v>
      </c>
      <c r="Q4" s="21">
        <v>3.2095588150359125E-4</v>
      </c>
      <c r="R4" s="21">
        <v>3.0708524986311877E-4</v>
      </c>
      <c r="S4" s="21">
        <v>2.9374135106975284E-4</v>
      </c>
      <c r="T4" s="21">
        <v>2.8092418512349341E-4</v>
      </c>
      <c r="U4" s="21">
        <v>2.6880932964004275E-4</v>
      </c>
      <c r="V4" s="21">
        <v>2.5722120700369866E-4</v>
      </c>
      <c r="W4" s="21">
        <v>2.4598423959875895E-4</v>
      </c>
      <c r="X4" s="21">
        <v>2.3527400504092576E-4</v>
      </c>
      <c r="Y4" s="21">
        <v>2.2509050333019911E-4</v>
      </c>
      <c r="Z4" s="21">
        <v>2.1508257923517467E-4</v>
      </c>
      <c r="AA4" s="21">
        <v>2.0560138798725674E-4</v>
      </c>
      <c r="AB4" s="21">
        <v>1.964713519707432E-4</v>
      </c>
      <c r="AC4" s="21">
        <v>1.8751689356993187E-4</v>
      </c>
      <c r="AD4" s="21">
        <v>1.7908916801622705E-4</v>
      </c>
      <c r="AE4" s="21">
        <v>1.7083702007822442E-4</v>
      </c>
      <c r="AF4" s="21">
        <v>1.6276044975592401E-4</v>
      </c>
      <c r="AG4" s="21">
        <v>1.5514038123444924E-4</v>
      </c>
      <c r="AH4" s="21">
        <v>1.4766077480553622E-4</v>
      </c>
    </row>
    <row r="5" spans="1:34" x14ac:dyDescent="0.3">
      <c r="A5" s="16" t="s">
        <v>9</v>
      </c>
      <c r="B5" s="16" t="s">
        <v>0</v>
      </c>
      <c r="D5" s="21">
        <v>1.3634158658804617E-3</v>
      </c>
      <c r="E5" s="21">
        <v>1.299428839683906E-3</v>
      </c>
      <c r="F5" s="21">
        <v>1.2411842389152459E-3</v>
      </c>
      <c r="G5" s="21">
        <v>1.1854006776156843E-3</v>
      </c>
      <c r="H5" s="21">
        <v>1.132078155785221E-3</v>
      </c>
      <c r="I5" s="21">
        <v>1.0795759804444571E-3</v>
      </c>
      <c r="J5" s="21">
        <v>1.0303551910624911E-3</v>
      </c>
      <c r="K5" s="21">
        <v>9.8359544114962321E-4</v>
      </c>
      <c r="L5" s="21">
        <v>9.3929673070585373E-4</v>
      </c>
      <c r="M5" s="21">
        <v>8.9745905973118254E-4</v>
      </c>
      <c r="N5" s="21">
        <v>8.5808242822560962E-4</v>
      </c>
      <c r="O5" s="21">
        <v>8.2034648969943553E-4</v>
      </c>
      <c r="P5" s="21">
        <v>7.8425124415266035E-4</v>
      </c>
      <c r="Q5" s="21">
        <v>7.4979669158528411E-4</v>
      </c>
      <c r="R5" s="21">
        <v>7.1739300524215641E-4</v>
      </c>
      <c r="S5" s="21">
        <v>6.8621983863357779E-4</v>
      </c>
      <c r="T5" s="21">
        <v>6.5627719175954849E-4</v>
      </c>
      <c r="U5" s="21">
        <v>6.2797523786491788E-4</v>
      </c>
      <c r="V5" s="21">
        <v>6.0090380370483659E-4</v>
      </c>
      <c r="W5" s="21">
        <v>5.7465271603445464E-4</v>
      </c>
      <c r="X5" s="21">
        <v>5.4963214809862178E-4</v>
      </c>
      <c r="Y5" s="21">
        <v>5.2584209989733823E-4</v>
      </c>
      <c r="Z5" s="21">
        <v>5.024622249409043E-4</v>
      </c>
      <c r="AA5" s="21">
        <v>4.803128697190195E-4</v>
      </c>
      <c r="AB5" s="21">
        <v>4.5898386098683418E-4</v>
      </c>
      <c r="AC5" s="21">
        <v>4.3806502549949858E-4</v>
      </c>
      <c r="AD5" s="21">
        <v>4.1837670974671212E-4</v>
      </c>
      <c r="AE5" s="21">
        <v>3.9909856723877539E-4</v>
      </c>
      <c r="AF5" s="21">
        <v>3.802305979756884E-4</v>
      </c>
      <c r="AG5" s="21">
        <v>3.6242907914921062E-4</v>
      </c>
      <c r="AH5" s="21">
        <v>3.4495569891861263E-4</v>
      </c>
    </row>
    <row r="6" spans="1:34" x14ac:dyDescent="0.3">
      <c r="A6" s="16" t="s">
        <v>0</v>
      </c>
      <c r="B6" s="16" t="s">
        <v>1</v>
      </c>
      <c r="D6" s="21">
        <v>3.3734562745923041E-3</v>
      </c>
      <c r="E6" s="21">
        <v>3.2151352219941098E-3</v>
      </c>
      <c r="F6" s="21">
        <v>3.0710224689880603E-3</v>
      </c>
      <c r="G6" s="21">
        <v>2.9329989872357884E-3</v>
      </c>
      <c r="H6" s="21">
        <v>2.8010647767372924E-3</v>
      </c>
      <c r="I6" s="21">
        <v>2.671160323323389E-3</v>
      </c>
      <c r="J6" s="21">
        <v>2.5493748982478547E-3</v>
      </c>
      <c r="K6" s="21">
        <v>2.433678744426097E-3</v>
      </c>
      <c r="L6" s="21">
        <v>2.3240718618581157E-3</v>
      </c>
      <c r="M6" s="21">
        <v>2.2205542505439116E-3</v>
      </c>
      <c r="N6" s="21">
        <v>2.1231259104834842E-3</v>
      </c>
      <c r="O6" s="21">
        <v>2.0297570845922409E-3</v>
      </c>
      <c r="P6" s="21">
        <v>1.9404477728701822E-3</v>
      </c>
      <c r="Q6" s="21">
        <v>1.8551979753173083E-3</v>
      </c>
      <c r="R6" s="21">
        <v>1.7750225704759148E-3</v>
      </c>
      <c r="S6" s="21">
        <v>1.6978918012614094E-3</v>
      </c>
      <c r="T6" s="21">
        <v>1.6238056676737929E-3</v>
      </c>
      <c r="U6" s="21">
        <v>1.5537790482553604E-3</v>
      </c>
      <c r="V6" s="21">
        <v>1.4867970644638164E-3</v>
      </c>
      <c r="W6" s="21">
        <v>1.4218448377568648E-3</v>
      </c>
      <c r="X6" s="21">
        <v>1.3599372466768015E-3</v>
      </c>
      <c r="Y6" s="21">
        <v>1.3010742912236263E-3</v>
      </c>
      <c r="Z6" s="21">
        <v>1.2432262143127475E-3</v>
      </c>
      <c r="AA6" s="21">
        <v>1.1884227730287571E-3</v>
      </c>
      <c r="AB6" s="21">
        <v>1.1356490888293587E-3</v>
      </c>
      <c r="AC6" s="21">
        <v>1.0838902831722566E-3</v>
      </c>
      <c r="AD6" s="21">
        <v>1.0351761131420429E-3</v>
      </c>
      <c r="AE6" s="21">
        <v>9.874768216541251E-4</v>
      </c>
      <c r="AF6" s="21">
        <v>9.4079240870850365E-4</v>
      </c>
      <c r="AG6" s="21">
        <v>8.9674667997285203E-4</v>
      </c>
      <c r="AH6" s="21">
        <v>8.5351285407103726E-4</v>
      </c>
    </row>
    <row r="7" spans="1:34" x14ac:dyDescent="0.3">
      <c r="A7" s="16" t="s">
        <v>1</v>
      </c>
      <c r="B7" s="16" t="s">
        <v>2</v>
      </c>
      <c r="D7" s="21">
        <v>3.5823158551926224E-3</v>
      </c>
      <c r="E7" s="21">
        <v>3.4141927284146298E-3</v>
      </c>
      <c r="F7" s="21">
        <v>3.2611575745526097E-3</v>
      </c>
      <c r="G7" s="21">
        <v>3.1145886947974368E-3</v>
      </c>
      <c r="H7" s="21">
        <v>2.9744860891491088E-3</v>
      </c>
      <c r="I7" s="21">
        <v>2.8365389082030635E-3</v>
      </c>
      <c r="J7" s="21">
        <v>2.7072134260661455E-3</v>
      </c>
      <c r="K7" s="21">
        <v>2.5843542180360736E-3</v>
      </c>
      <c r="L7" s="21">
        <v>2.4679612841128477E-3</v>
      </c>
      <c r="M7" s="21">
        <v>2.3580346242964676E-3</v>
      </c>
      <c r="N7" s="21">
        <v>2.2545742385869333E-3</v>
      </c>
      <c r="O7" s="21">
        <v>2.155424702281963E-3</v>
      </c>
      <c r="P7" s="21">
        <v>2.0605860153815564E-3</v>
      </c>
      <c r="Q7" s="21">
        <v>1.9700581778857142E-3</v>
      </c>
      <c r="R7" s="21">
        <v>1.8849189021455767E-3</v>
      </c>
      <c r="S7" s="21">
        <v>1.8030127634588622E-3</v>
      </c>
      <c r="T7" s="21">
        <v>1.7243397618255706E-3</v>
      </c>
      <c r="U7" s="21">
        <v>1.6499776095968426E-3</v>
      </c>
      <c r="V7" s="21">
        <v>1.5788485944215379E-3</v>
      </c>
      <c r="W7" s="21">
        <v>1.5098750039485151E-3</v>
      </c>
      <c r="X7" s="21">
        <v>1.4441345505289153E-3</v>
      </c>
      <c r="Y7" s="21">
        <v>1.3816272341627383E-3</v>
      </c>
      <c r="Z7" s="21">
        <v>1.3201976301477024E-3</v>
      </c>
      <c r="AA7" s="21">
        <v>1.2620011631860894E-3</v>
      </c>
      <c r="AB7" s="21">
        <v>1.2059601209267583E-3</v>
      </c>
      <c r="AC7" s="21">
        <v>1.1509967910185684E-3</v>
      </c>
      <c r="AD7" s="21">
        <v>1.0992665981638013E-3</v>
      </c>
      <c r="AE7" s="21">
        <v>1.048614117660175E-3</v>
      </c>
      <c r="AF7" s="21">
        <v>9.9903934950768989E-4</v>
      </c>
      <c r="AG7" s="21">
        <v>9.5226663346817137E-4</v>
      </c>
      <c r="AH7" s="21">
        <v>9.0635608730956537E-4</v>
      </c>
    </row>
    <row r="8" spans="1:34" x14ac:dyDescent="0.3">
      <c r="A8" s="16" t="s">
        <v>2</v>
      </c>
      <c r="B8" s="16" t="s">
        <v>3</v>
      </c>
      <c r="D8" s="21">
        <v>3.5985101498550972E-3</v>
      </c>
      <c r="E8" s="21">
        <v>3.4296270020279631E-3</v>
      </c>
      <c r="F8" s="21">
        <v>3.2759000341340328E-3</v>
      </c>
      <c r="G8" s="21">
        <v>3.1286685719257618E-3</v>
      </c>
      <c r="H8" s="21">
        <v>2.9879326154031494E-3</v>
      </c>
      <c r="I8" s="21">
        <v>2.8493618274424239E-3</v>
      </c>
      <c r="J8" s="21">
        <v>2.7194517137292436E-3</v>
      </c>
      <c r="K8" s="21">
        <v>2.5960371057017219E-3</v>
      </c>
      <c r="L8" s="21">
        <v>2.4791180033598595E-3</v>
      </c>
      <c r="M8" s="21">
        <v>2.3686944067036566E-3</v>
      </c>
      <c r="N8" s="21">
        <v>2.2647663157331121E-3</v>
      </c>
      <c r="O8" s="21">
        <v>2.1651685618863403E-3</v>
      </c>
      <c r="P8" s="21">
        <v>2.0699011451633413E-3</v>
      </c>
      <c r="Q8" s="21">
        <v>1.9789640655641151E-3</v>
      </c>
      <c r="R8" s="21">
        <v>1.8934399073696046E-3</v>
      </c>
      <c r="S8" s="21">
        <v>1.8111635020179237E-3</v>
      </c>
      <c r="T8" s="21">
        <v>1.7321348495090722E-3</v>
      </c>
      <c r="U8" s="21">
        <v>1.6574365341239935E-3</v>
      </c>
      <c r="V8" s="21">
        <v>1.5859859715817444E-3</v>
      </c>
      <c r="W8" s="21">
        <v>1.5167005776013814E-3</v>
      </c>
      <c r="X8" s="21">
        <v>1.450662936463848E-3</v>
      </c>
      <c r="Y8" s="21">
        <v>1.3878730481691442E-3</v>
      </c>
      <c r="Z8" s="21">
        <v>1.3261657441553836E-3</v>
      </c>
      <c r="AA8" s="21">
        <v>1.2677061929844524E-3</v>
      </c>
      <c r="AB8" s="21">
        <v>1.2114118103754073E-3</v>
      </c>
      <c r="AC8" s="21">
        <v>1.1562000120473057E-3</v>
      </c>
      <c r="AD8" s="21">
        <v>1.1042359665620336E-3</v>
      </c>
      <c r="AE8" s="21">
        <v>1.0533545053577045E-3</v>
      </c>
      <c r="AF8" s="21">
        <v>1.0035556284343188E-3</v>
      </c>
      <c r="AG8" s="21">
        <v>9.5657147064138516E-4</v>
      </c>
      <c r="AH8" s="21">
        <v>9.1045338027320602E-4</v>
      </c>
    </row>
    <row r="9" spans="1:34" x14ac:dyDescent="0.3">
      <c r="A9" s="16" t="s">
        <v>3</v>
      </c>
      <c r="B9" s="16" t="s">
        <v>4</v>
      </c>
      <c r="D9" s="21">
        <v>4.5058504000587245E-3</v>
      </c>
      <c r="E9" s="21">
        <v>4.2943844968068709E-3</v>
      </c>
      <c r="F9" s="21">
        <v>4.1018963028212089E-3</v>
      </c>
      <c r="G9" s="21">
        <v>3.9175414128067732E-3</v>
      </c>
      <c r="H9" s="21">
        <v>3.7413198267635616E-3</v>
      </c>
      <c r="I9" s="21">
        <v>3.5678093420440926E-3</v>
      </c>
      <c r="J9" s="21">
        <v>3.4051432626195895E-3</v>
      </c>
      <c r="K9" s="21">
        <v>3.2506104871663122E-3</v>
      </c>
      <c r="L9" s="21">
        <v>3.1042110156842598E-3</v>
      </c>
      <c r="M9" s="21">
        <v>2.9659448481734324E-3</v>
      </c>
      <c r="N9" s="21">
        <v>2.8358119846338303E-3</v>
      </c>
      <c r="O9" s="21">
        <v>2.7111013237417114E-3</v>
      </c>
      <c r="P9" s="21">
        <v>2.5918128654970761E-3</v>
      </c>
      <c r="Q9" s="21">
        <v>2.4779466098999244E-3</v>
      </c>
      <c r="R9" s="21">
        <v>2.3708581076121267E-3</v>
      </c>
      <c r="S9" s="21">
        <v>2.2678362573099417E-3</v>
      </c>
      <c r="T9" s="21">
        <v>2.1688810589933693E-3</v>
      </c>
      <c r="U9" s="21">
        <v>2.0753480633242801E-3</v>
      </c>
      <c r="V9" s="21">
        <v>1.9858817196408036E-3</v>
      </c>
      <c r="W9" s="21">
        <v>1.8991264772810689E-3</v>
      </c>
      <c r="X9" s="21">
        <v>1.8164378869069467E-3</v>
      </c>
      <c r="Y9" s="21">
        <v>1.7378159485184372E-3</v>
      </c>
      <c r="Z9" s="21">
        <v>1.6605495607917983E-3</v>
      </c>
      <c r="AA9" s="21">
        <v>1.5873498250507721E-3</v>
      </c>
      <c r="AB9" s="21">
        <v>1.5168611906334875E-3</v>
      </c>
      <c r="AC9" s="21">
        <v>1.447728106878074E-3</v>
      </c>
      <c r="AD9" s="21">
        <v>1.3826616751082728E-3</v>
      </c>
      <c r="AE9" s="21">
        <v>1.3189507940003426E-3</v>
      </c>
      <c r="AF9" s="21">
        <v>1.2565954635542834E-3</v>
      </c>
      <c r="AG9" s="21">
        <v>1.1977645648290883E-3</v>
      </c>
      <c r="AH9" s="21">
        <v>1.1400181066333896E-3</v>
      </c>
    </row>
    <row r="10" spans="1:34" x14ac:dyDescent="0.3">
      <c r="A10" s="16" t="s">
        <v>4</v>
      </c>
      <c r="B10" s="16" t="s">
        <v>5</v>
      </c>
      <c r="D10" s="21">
        <v>6.4342726751835302E-3</v>
      </c>
      <c r="E10" s="21">
        <v>6.1323031994528956E-3</v>
      </c>
      <c r="F10" s="21">
        <v>5.8574335484673171E-3</v>
      </c>
      <c r="G10" s="21">
        <v>5.5941781080867635E-3</v>
      </c>
      <c r="H10" s="21">
        <v>5.3425368783112338E-3</v>
      </c>
      <c r="I10" s="21">
        <v>5.0947670520707132E-3</v>
      </c>
      <c r="J10" s="21">
        <v>4.8624828399702249E-3</v>
      </c>
      <c r="K10" s="21">
        <v>4.6418128384747613E-3</v>
      </c>
      <c r="L10" s="21">
        <v>4.4327570475843217E-3</v>
      </c>
      <c r="M10" s="21">
        <v>4.2353154672989061E-3</v>
      </c>
      <c r="N10" s="21">
        <v>4.0494880976185152E-3</v>
      </c>
      <c r="O10" s="21">
        <v>3.8714035350081409E-3</v>
      </c>
      <c r="P10" s="21">
        <v>3.7010617794677827E-3</v>
      </c>
      <c r="Q10" s="21">
        <v>3.538462830997441E-3</v>
      </c>
      <c r="R10" s="21">
        <v>3.3855423913646196E-3</v>
      </c>
      <c r="S10" s="21">
        <v>3.2384290570343101E-3</v>
      </c>
      <c r="T10" s="21">
        <v>3.0971228280065131E-3</v>
      </c>
      <c r="U10" s="21">
        <v>2.9635594060487317E-3</v>
      </c>
      <c r="V10" s="21">
        <v>2.8358030893934636E-3</v>
      </c>
      <c r="W10" s="21">
        <v>2.7119181762732029E-3</v>
      </c>
      <c r="X10" s="21">
        <v>2.5938403684554545E-3</v>
      </c>
      <c r="Y10" s="21">
        <v>2.4815696659402182E-3</v>
      </c>
      <c r="Z10" s="21">
        <v>2.3712346651924864E-3</v>
      </c>
      <c r="AA10" s="21">
        <v>2.2667067697472666E-3</v>
      </c>
      <c r="AB10" s="21">
        <v>2.1660502778370547E-3</v>
      </c>
      <c r="AC10" s="21">
        <v>2.0673294876943473E-3</v>
      </c>
      <c r="AD10" s="21">
        <v>1.9744158028541518E-3</v>
      </c>
      <c r="AE10" s="21">
        <v>1.8834378197814606E-3</v>
      </c>
      <c r="AF10" s="21">
        <v>1.7943955384762734E-3</v>
      </c>
      <c r="AG10" s="21">
        <v>1.7103860817665967E-3</v>
      </c>
      <c r="AH10" s="21">
        <v>1.6279251864709232E-3</v>
      </c>
    </row>
    <row r="11" spans="1:34" x14ac:dyDescent="0.3">
      <c r="A11" s="16" t="s">
        <v>5</v>
      </c>
      <c r="B11" s="16" t="s">
        <v>6</v>
      </c>
      <c r="D11" s="21">
        <v>1.0378800366909057E-2</v>
      </c>
      <c r="E11" s="21">
        <v>9.8917086529385963E-3</v>
      </c>
      <c r="F11" s="21">
        <v>9.4483302979142016E-3</v>
      </c>
      <c r="G11" s="21">
        <v>9.0236862395809796E-3</v>
      </c>
      <c r="H11" s="21">
        <v>8.6177764779389286E-3</v>
      </c>
      <c r="I11" s="21">
        <v>8.2181114818606019E-3</v>
      </c>
      <c r="J11" s="21">
        <v>7.8434255480371706E-3</v>
      </c>
      <c r="K11" s="21">
        <v>7.4874739109049102E-3</v>
      </c>
      <c r="L11" s="21">
        <v>7.1502565704638209E-3</v>
      </c>
      <c r="M11" s="21">
        <v>6.8317735267139044E-3</v>
      </c>
      <c r="N11" s="21">
        <v>6.532024779655159E-3</v>
      </c>
      <c r="O11" s="21">
        <v>6.2447655637238612E-3</v>
      </c>
      <c r="P11" s="21">
        <v>5.9699958789200111E-3</v>
      </c>
      <c r="Q11" s="21">
        <v>5.7077157252436094E-3</v>
      </c>
      <c r="R11" s="21">
        <v>5.4610474854765167E-3</v>
      </c>
      <c r="S11" s="21">
        <v>5.2237463940550104E-3</v>
      </c>
      <c r="T11" s="21">
        <v>4.9958124509790897E-3</v>
      </c>
      <c r="U11" s="21">
        <v>4.7803680390306157E-3</v>
      </c>
      <c r="V11" s="21">
        <v>4.5742907754277289E-3</v>
      </c>
      <c r="W11" s="21">
        <v>4.3744582773885647E-3</v>
      </c>
      <c r="X11" s="21">
        <v>4.1839929276949869E-3</v>
      </c>
      <c r="Y11" s="21">
        <v>4.0028947263469955E-3</v>
      </c>
      <c r="Z11" s="21">
        <v>3.8249189077808653E-3</v>
      </c>
      <c r="AA11" s="21">
        <v>3.6563102375603207E-3</v>
      </c>
      <c r="AB11" s="21">
        <v>3.4939463329035003E-3</v>
      </c>
      <c r="AC11" s="21">
        <v>3.334704811028542E-3</v>
      </c>
      <c r="AD11" s="21">
        <v>3.1848304374991693E-3</v>
      </c>
      <c r="AE11" s="21">
        <v>3.0380784467516583E-3</v>
      </c>
      <c r="AF11" s="21">
        <v>2.8944488387860098E-3</v>
      </c>
      <c r="AG11" s="21">
        <v>2.7589374260532022E-3</v>
      </c>
      <c r="AH11" s="21">
        <v>2.6259239195458835E-3</v>
      </c>
    </row>
    <row r="12" spans="1:34" x14ac:dyDescent="0.3">
      <c r="A12" s="16" t="s">
        <v>6</v>
      </c>
      <c r="B12" s="16" t="s">
        <v>10</v>
      </c>
      <c r="D12" s="21">
        <v>1.6975706575673946E-2</v>
      </c>
      <c r="E12" s="21">
        <v>1.6179012765263259E-2</v>
      </c>
      <c r="F12" s="21">
        <v>1.5453817117325321E-2</v>
      </c>
      <c r="G12" s="21">
        <v>1.4759263539018566E-2</v>
      </c>
      <c r="H12" s="21">
        <v>1.4095352030342989E-2</v>
      </c>
      <c r="I12" s="21">
        <v>1.3441654544877809E-2</v>
      </c>
      <c r="J12" s="21">
        <v>1.28288131522542E-2</v>
      </c>
      <c r="K12" s="21">
        <v>1.2246613829261772E-2</v>
      </c>
      <c r="L12" s="21">
        <v>1.1695056575900524E-2</v>
      </c>
      <c r="M12" s="21">
        <v>1.1174141392170458E-2</v>
      </c>
      <c r="N12" s="21">
        <v>1.068386827807157E-2</v>
      </c>
      <c r="O12" s="21">
        <v>1.0214023210393471E-2</v>
      </c>
      <c r="P12" s="21">
        <v>9.7646061891361585E-3</v>
      </c>
      <c r="Q12" s="21">
        <v>9.3356172142996328E-3</v>
      </c>
      <c r="R12" s="21">
        <v>8.9321632974890906E-3</v>
      </c>
      <c r="S12" s="21">
        <v>8.5440304154941384E-3</v>
      </c>
      <c r="T12" s="21">
        <v>8.1712185683147764E-3</v>
      </c>
      <c r="U12" s="21">
        <v>7.8188347675562011E-3</v>
      </c>
      <c r="V12" s="21">
        <v>7.4817720016132176E-3</v>
      </c>
      <c r="W12" s="21">
        <v>7.1549232588806267E-3</v>
      </c>
      <c r="X12" s="21">
        <v>6.8433955509636258E-3</v>
      </c>
      <c r="Y12" s="21">
        <v>6.547188877862215E-3</v>
      </c>
      <c r="Z12" s="21">
        <v>6.2560892163660018E-3</v>
      </c>
      <c r="AA12" s="21">
        <v>5.9803105896853778E-3</v>
      </c>
      <c r="AB12" s="21">
        <v>5.7147459862151471E-3</v>
      </c>
      <c r="AC12" s="21">
        <v>5.454288394350114E-3</v>
      </c>
      <c r="AD12" s="21">
        <v>5.2091518373006702E-3</v>
      </c>
      <c r="AE12" s="21">
        <v>4.9691222918564239E-3</v>
      </c>
      <c r="AF12" s="21">
        <v>4.7341997580173743E-3</v>
      </c>
      <c r="AG12" s="21">
        <v>4.5125554543518354E-3</v>
      </c>
      <c r="AH12" s="21">
        <v>4.2949967599704543E-3</v>
      </c>
    </row>
    <row r="13" spans="1:34" x14ac:dyDescent="0.3">
      <c r="A13" s="16" t="s">
        <v>10</v>
      </c>
      <c r="B13" s="16" t="s">
        <v>11</v>
      </c>
      <c r="D13" s="21">
        <v>2.8405254604550376E-2</v>
      </c>
      <c r="E13" s="21">
        <v>2.7072156013001083E-2</v>
      </c>
      <c r="F13" s="21">
        <v>2.5858694474539541E-2</v>
      </c>
      <c r="G13" s="21">
        <v>2.4696505958829901E-2</v>
      </c>
      <c r="H13" s="21">
        <v>2.3585590465872153E-2</v>
      </c>
      <c r="I13" s="21">
        <v>2.2491765980498374E-2</v>
      </c>
      <c r="J13" s="21">
        <v>2.1466305525460454E-2</v>
      </c>
      <c r="K13" s="21">
        <v>2.049211809317443E-2</v>
      </c>
      <c r="L13" s="21">
        <v>1.9569203683640301E-2</v>
      </c>
      <c r="M13" s="21">
        <v>1.869756229685807E-2</v>
      </c>
      <c r="N13" s="21">
        <v>1.7877193932827735E-2</v>
      </c>
      <c r="O13" s="21">
        <v>1.7091007583965329E-2</v>
      </c>
      <c r="P13" s="21">
        <v>1.6339003250270854E-2</v>
      </c>
      <c r="Q13" s="21">
        <v>1.5621180931744312E-2</v>
      </c>
      <c r="R13" s="21">
        <v>1.4946086132177681E-2</v>
      </c>
      <c r="S13" s="21">
        <v>1.4296627843986998E-2</v>
      </c>
      <c r="T13" s="21">
        <v>1.3672806067172263E-2</v>
      </c>
      <c r="U13" s="21">
        <v>1.3083166305525459E-2</v>
      </c>
      <c r="V13" s="21">
        <v>1.2519163055254605E-2</v>
      </c>
      <c r="W13" s="21">
        <v>1.1972250812567713E-2</v>
      </c>
      <c r="X13" s="21">
        <v>1.1450975081256771E-2</v>
      </c>
      <c r="Y13" s="21">
        <v>1.0955335861321776E-2</v>
      </c>
      <c r="Z13" s="21">
        <v>1.0468242145178766E-2</v>
      </c>
      <c r="AA13" s="21">
        <v>1.0006784940411701E-2</v>
      </c>
      <c r="AB13" s="21">
        <v>9.5624187432286015E-3</v>
      </c>
      <c r="AC13" s="21">
        <v>9.1265980498374862E-3</v>
      </c>
      <c r="AD13" s="21">
        <v>8.7164138678223185E-3</v>
      </c>
      <c r="AE13" s="21">
        <v>8.3147751895991332E-3</v>
      </c>
      <c r="AF13" s="21">
        <v>7.9216820151679305E-3</v>
      </c>
      <c r="AG13" s="21">
        <v>7.5508071505958826E-3</v>
      </c>
      <c r="AH13" s="21">
        <v>7.186768689057421E-3</v>
      </c>
    </row>
    <row r="14" spans="1:34" x14ac:dyDescent="0.3">
      <c r="A14" s="16" t="s">
        <v>11</v>
      </c>
      <c r="B14" s="16" t="s">
        <v>12</v>
      </c>
      <c r="D14" s="21">
        <v>4.6879319793652535E-2</v>
      </c>
      <c r="E14" s="21">
        <v>4.4679207312361982E-2</v>
      </c>
      <c r="F14" s="21">
        <v>4.2676540822982119E-2</v>
      </c>
      <c r="G14" s="21">
        <v>4.0758494044421126E-2</v>
      </c>
      <c r="H14" s="21">
        <v>3.8925066976678996E-2</v>
      </c>
      <c r="I14" s="21">
        <v>3.711984647920983E-2</v>
      </c>
      <c r="J14" s="21">
        <v>3.5427452262832483E-2</v>
      </c>
      <c r="K14" s="21">
        <v>3.3819677757274E-2</v>
      </c>
      <c r="L14" s="21">
        <v>3.2296522962534387E-2</v>
      </c>
      <c r="M14" s="21">
        <v>3.0857987878613644E-2</v>
      </c>
      <c r="N14" s="21">
        <v>2.9504072505511764E-2</v>
      </c>
      <c r="O14" s="21">
        <v>2.8206570272955797E-2</v>
      </c>
      <c r="P14" s="21">
        <v>2.6965481180945741E-2</v>
      </c>
      <c r="Q14" s="21">
        <v>2.5780805229481601E-2</v>
      </c>
      <c r="R14" s="21">
        <v>2.4666645703699846E-2</v>
      </c>
      <c r="S14" s="21">
        <v>2.3594796033327526E-2</v>
      </c>
      <c r="T14" s="21">
        <v>2.2565256218364638E-2</v>
      </c>
      <c r="U14" s="21">
        <v>2.1592129543947663E-2</v>
      </c>
      <c r="V14" s="21">
        <v>2.0661312724940123E-2</v>
      </c>
      <c r="W14" s="21">
        <v>1.9758702476205536E-2</v>
      </c>
      <c r="X14" s="21">
        <v>1.8898402082880385E-2</v>
      </c>
      <c r="Y14" s="21">
        <v>1.8080411544964665E-2</v>
      </c>
      <c r="Z14" s="21">
        <v>1.7276524292185427E-2</v>
      </c>
      <c r="AA14" s="21">
        <v>1.651494689481562E-2</v>
      </c>
      <c r="AB14" s="21">
        <v>1.578157606771877E-2</v>
      </c>
      <c r="AC14" s="21">
        <v>1.5062308525758397E-2</v>
      </c>
      <c r="AD14" s="21">
        <v>1.4385350839207457E-2</v>
      </c>
      <c r="AE14" s="21">
        <v>1.3722496437792995E-2</v>
      </c>
      <c r="AF14" s="21">
        <v>1.3073745321515012E-2</v>
      </c>
      <c r="AG14" s="21">
        <v>1.2461662746591872E-2</v>
      </c>
      <c r="AH14" s="21">
        <v>1.1860862799777912E-2</v>
      </c>
    </row>
    <row r="15" spans="1:34" x14ac:dyDescent="0.3">
      <c r="A15" s="16" t="s">
        <v>12</v>
      </c>
      <c r="B15" s="16" t="s">
        <v>13</v>
      </c>
      <c r="D15" s="21">
        <v>7.7498728539267259E-2</v>
      </c>
      <c r="E15" s="21">
        <v>7.3861604095186134E-2</v>
      </c>
      <c r="F15" s="21">
        <v>7.0550888255060992E-2</v>
      </c>
      <c r="G15" s="21">
        <v>6.7380061816631281E-2</v>
      </c>
      <c r="H15" s="21">
        <v>6.4349124779897002E-2</v>
      </c>
      <c r="I15" s="21">
        <v>6.136481754372787E-2</v>
      </c>
      <c r="J15" s="21">
        <v>5.8567029509819304E-2</v>
      </c>
      <c r="K15" s="21">
        <v>5.590913087760617E-2</v>
      </c>
      <c r="L15" s="21">
        <v>5.3391121647088459E-2</v>
      </c>
      <c r="M15" s="21">
        <v>5.1013001818266179E-2</v>
      </c>
      <c r="N15" s="21">
        <v>4.8774771391139324E-2</v>
      </c>
      <c r="O15" s="21">
        <v>4.6629800565142758E-2</v>
      </c>
      <c r="P15" s="21">
        <v>4.4578089340276475E-2</v>
      </c>
      <c r="Q15" s="21">
        <v>4.2619637716540482E-2</v>
      </c>
      <c r="R15" s="21">
        <v>4.0777760594217345E-2</v>
      </c>
      <c r="S15" s="21">
        <v>3.9005828172741917E-2</v>
      </c>
      <c r="T15" s="21">
        <v>3.7303840452114205E-2</v>
      </c>
      <c r="U15" s="21">
        <v>3.5695112332616782E-2</v>
      </c>
      <c r="V15" s="21">
        <v>3.4156328913967075E-2</v>
      </c>
      <c r="W15" s="21">
        <v>3.2664175295882503E-2</v>
      </c>
      <c r="X15" s="21">
        <v>3.1241966378645649E-2</v>
      </c>
      <c r="Y15" s="21">
        <v>2.9889702162256507E-2</v>
      </c>
      <c r="Z15" s="21">
        <v>2.856075284614994E-2</v>
      </c>
      <c r="AA15" s="21">
        <v>2.7301748230891085E-2</v>
      </c>
      <c r="AB15" s="21">
        <v>2.6089373416197374E-2</v>
      </c>
      <c r="AC15" s="21">
        <v>2.4900313501786234E-2</v>
      </c>
      <c r="AD15" s="21">
        <v>2.3781198288222807E-2</v>
      </c>
      <c r="AE15" s="21">
        <v>2.268539797494195E-2</v>
      </c>
      <c r="AF15" s="21">
        <v>2.161291256194367E-2</v>
      </c>
      <c r="AG15" s="21">
        <v>2.0601045889680071E-2</v>
      </c>
      <c r="AH15" s="21">
        <v>1.9607831137642528E-2</v>
      </c>
    </row>
    <row r="16" spans="1:34" x14ac:dyDescent="0.3">
      <c r="A16" s="16" t="s">
        <v>13</v>
      </c>
      <c r="B16" s="16" t="s">
        <v>14</v>
      </c>
      <c r="D16" s="21">
        <v>0.12321751041799574</v>
      </c>
      <c r="E16" s="21">
        <v>0.1174347391709418</v>
      </c>
      <c r="F16" s="21">
        <v>0.11217093457426447</v>
      </c>
      <c r="G16" s="21">
        <v>0.10712954425632</v>
      </c>
      <c r="H16" s="21">
        <v>0.10231056821710836</v>
      </c>
      <c r="I16" s="21">
        <v>9.7565730270807699E-2</v>
      </c>
      <c r="J16" s="21">
        <v>9.3117444696150811E-2</v>
      </c>
      <c r="K16" s="21">
        <v>8.889157340022677E-2</v>
      </c>
      <c r="L16" s="21">
        <v>8.4888116383035575E-2</v>
      </c>
      <c r="M16" s="21">
        <v>8.1107073644577227E-2</v>
      </c>
      <c r="N16" s="21">
        <v>7.7548445184851711E-2</v>
      </c>
      <c r="O16" s="21">
        <v>7.4138092910948097E-2</v>
      </c>
      <c r="P16" s="21">
        <v>7.0876016822866372E-2</v>
      </c>
      <c r="Q16" s="21">
        <v>6.7762216920606563E-2</v>
      </c>
      <c r="R16" s="21">
        <v>6.4833762250624122E-2</v>
      </c>
      <c r="S16" s="21">
        <v>6.2016514720008083E-2</v>
      </c>
      <c r="T16" s="21">
        <v>5.9310474328758481E-2</v>
      </c>
      <c r="U16" s="21">
        <v>5.6752710123330767E-2</v>
      </c>
      <c r="V16" s="21">
        <v>5.4306153057269484E-2</v>
      </c>
      <c r="W16" s="21">
        <v>5.1933734084119144E-2</v>
      </c>
      <c r="X16" s="21">
        <v>4.9672522250335228E-2</v>
      </c>
      <c r="Y16" s="21">
        <v>4.7522517555917729E-2</v>
      </c>
      <c r="Z16" s="21">
        <v>4.5409581907955715E-2</v>
      </c>
      <c r="AA16" s="21">
        <v>4.3407853399360111E-2</v>
      </c>
      <c r="AB16" s="21">
        <v>4.1480262983675457E-2</v>
      </c>
      <c r="AC16" s="21">
        <v>3.9589741614446283E-2</v>
      </c>
      <c r="AD16" s="21">
        <v>3.7810427384583532E-2</v>
      </c>
      <c r="AE16" s="21">
        <v>3.6068182201176247E-2</v>
      </c>
      <c r="AF16" s="21">
        <v>3.4363006064224447E-2</v>
      </c>
      <c r="AG16" s="21">
        <v>3.2754209448056869E-2</v>
      </c>
      <c r="AH16" s="21">
        <v>3.1175068069053673E-2</v>
      </c>
    </row>
    <row r="17" spans="1:34" x14ac:dyDescent="0.3">
      <c r="A17" s="16" t="s">
        <v>14</v>
      </c>
      <c r="B17" s="16" t="s">
        <v>15</v>
      </c>
      <c r="D17" s="21">
        <v>0.19348321667515611</v>
      </c>
      <c r="E17" s="21">
        <v>0.18440277690339787</v>
      </c>
      <c r="F17" s="21">
        <v>0.17613724839320768</v>
      </c>
      <c r="G17" s="21">
        <v>0.16822096756654667</v>
      </c>
      <c r="H17" s="21">
        <v>0.1606539344234148</v>
      </c>
      <c r="I17" s="21">
        <v>0.15320331717479269</v>
      </c>
      <c r="J17" s="21">
        <v>0.14621836350420944</v>
      </c>
      <c r="K17" s="21">
        <v>0.13958265751715535</v>
      </c>
      <c r="L17" s="21">
        <v>0.13329619921363042</v>
      </c>
      <c r="M17" s="21">
        <v>0.12735898859363465</v>
      </c>
      <c r="N17" s="21">
        <v>0.12177102565716805</v>
      </c>
      <c r="O17" s="21">
        <v>0.11641589450972088</v>
      </c>
      <c r="P17" s="21">
        <v>0.11129359515129315</v>
      </c>
      <c r="Q17" s="21">
        <v>0.10640412758188489</v>
      </c>
      <c r="R17" s="21">
        <v>0.10180569974875092</v>
      </c>
      <c r="S17" s="21">
        <v>9.7381895757381515E-2</v>
      </c>
      <c r="T17" s="21">
        <v>9.3132715607776709E-2</v>
      </c>
      <c r="U17" s="21">
        <v>8.9116367247191325E-2</v>
      </c>
      <c r="V17" s="21">
        <v>8.5274642728370556E-2</v>
      </c>
      <c r="W17" s="21">
        <v>8.1549334104059484E-2</v>
      </c>
      <c r="X17" s="21">
        <v>7.7998649321513E-2</v>
      </c>
      <c r="Y17" s="21">
        <v>7.4622588380731089E-2</v>
      </c>
      <c r="Z17" s="21">
        <v>7.1304735387204041E-2</v>
      </c>
      <c r="AA17" s="21">
        <v>6.816150623544158E-2</v>
      </c>
      <c r="AB17" s="21">
        <v>6.513469297818883E-2</v>
      </c>
      <c r="AC17" s="21">
        <v>6.2166087668190956E-2</v>
      </c>
      <c r="AD17" s="21">
        <v>5.9372106199957649E-2</v>
      </c>
      <c r="AE17" s="21">
        <v>5.6636332678979211E-2</v>
      </c>
      <c r="AF17" s="21">
        <v>5.3958767105255628E-2</v>
      </c>
      <c r="AG17" s="21">
        <v>5.1432542194394686E-2</v>
      </c>
      <c r="AH17" s="21">
        <v>4.8952883641337631E-2</v>
      </c>
    </row>
    <row r="18" spans="1:34" x14ac:dyDescent="0.3">
      <c r="A18" s="16" t="s">
        <v>15</v>
      </c>
      <c r="B18" s="16" t="s">
        <v>16</v>
      </c>
      <c r="D18" s="21">
        <v>0.33380408673239303</v>
      </c>
      <c r="E18" s="21">
        <v>0.31813819096516888</v>
      </c>
      <c r="F18" s="21">
        <v>0.30387820892064421</v>
      </c>
      <c r="G18" s="21">
        <v>0.29022076132870517</v>
      </c>
      <c r="H18" s="21">
        <v>0.27716584818935164</v>
      </c>
      <c r="I18" s="21">
        <v>0.26431177986752663</v>
      </c>
      <c r="J18" s="21">
        <v>0.25226109081581571</v>
      </c>
      <c r="K18" s="21">
        <v>0.24081293621669031</v>
      </c>
      <c r="L18" s="21">
        <v>0.22996731607015047</v>
      </c>
      <c r="M18" s="21">
        <v>0.21972423037619618</v>
      </c>
      <c r="N18" s="21">
        <v>0.21008367913482742</v>
      </c>
      <c r="O18" s="21">
        <v>0.20084481752851568</v>
      </c>
      <c r="P18" s="21">
        <v>0.19200764555726099</v>
      </c>
      <c r="Q18" s="21">
        <v>0.18357216322106334</v>
      </c>
      <c r="R18" s="21">
        <v>0.17563879292868698</v>
      </c>
      <c r="S18" s="21">
        <v>0.16800668986260336</v>
      </c>
      <c r="T18" s="21">
        <v>0.16067585402281256</v>
      </c>
      <c r="U18" s="21">
        <v>0.15374670781807875</v>
      </c>
      <c r="V18" s="21">
        <v>0.14711882883963776</v>
      </c>
      <c r="W18" s="21">
        <v>0.14069179467872525</v>
      </c>
      <c r="X18" s="21">
        <v>0.1345660277441055</v>
      </c>
      <c r="Y18" s="21">
        <v>0.12874152803577857</v>
      </c>
      <c r="Z18" s="21">
        <v>0.12301745073621587</v>
      </c>
      <c r="AA18" s="21">
        <v>0.11759464066294593</v>
      </c>
      <c r="AB18" s="21">
        <v>0.11237267540720453</v>
      </c>
      <c r="AC18" s="21">
        <v>0.10725113256022738</v>
      </c>
      <c r="AD18" s="21">
        <v>0.102430856939543</v>
      </c>
      <c r="AE18" s="21">
        <v>9.7711003727622883E-2</v>
      </c>
      <c r="AF18" s="21">
        <v>9.3091572924467028E-2</v>
      </c>
      <c r="AG18" s="21">
        <v>8.873324038409823E-2</v>
      </c>
      <c r="AH18" s="21">
        <v>8.4455245770740844E-2</v>
      </c>
    </row>
    <row r="19" spans="1:34" x14ac:dyDescent="0.3">
      <c r="A19" s="16" t="s">
        <v>16</v>
      </c>
      <c r="B19" s="16" t="s">
        <v>17</v>
      </c>
      <c r="D19" s="21">
        <v>0.58361645330145429</v>
      </c>
      <c r="E19" s="21">
        <v>0.55622651144976154</v>
      </c>
      <c r="F19" s="21">
        <v>0.53129464130270776</v>
      </c>
      <c r="G19" s="21">
        <v>0.50741623045764228</v>
      </c>
      <c r="H19" s="21">
        <v>0.48459127891456488</v>
      </c>
      <c r="I19" s="21">
        <v>0.46211748047215034</v>
      </c>
      <c r="J19" s="21">
        <v>0.44104829443238663</v>
      </c>
      <c r="K19" s="21">
        <v>0.42103256769461112</v>
      </c>
      <c r="L19" s="21">
        <v>0.40207030025882379</v>
      </c>
      <c r="M19" s="21">
        <v>0.38416149212502471</v>
      </c>
      <c r="N19" s="21">
        <v>0.3673061432932137</v>
      </c>
      <c r="O19" s="21">
        <v>0.3511531006627282</v>
      </c>
      <c r="P19" s="21">
        <v>0.33570236423356814</v>
      </c>
      <c r="Q19" s="21">
        <v>0.32095393400573358</v>
      </c>
      <c r="R19" s="21">
        <v>0.30708338652955586</v>
      </c>
      <c r="S19" s="21">
        <v>0.29373956870437212</v>
      </c>
      <c r="T19" s="21">
        <v>0.28092248053018259</v>
      </c>
      <c r="U19" s="21">
        <v>0.2688076985573184</v>
      </c>
      <c r="V19" s="21">
        <v>0.25721964623544841</v>
      </c>
      <c r="W19" s="21">
        <v>0.24598274701424111</v>
      </c>
      <c r="X19" s="21">
        <v>0.23527257744402791</v>
      </c>
      <c r="Y19" s="21">
        <v>0.22508913752480877</v>
      </c>
      <c r="Z19" s="21">
        <v>0.21508127415592104</v>
      </c>
      <c r="AA19" s="21">
        <v>0.20560014043802738</v>
      </c>
      <c r="AB19" s="21">
        <v>0.19647015982079644</v>
      </c>
      <c r="AC19" s="21">
        <v>0.18751575575389687</v>
      </c>
      <c r="AD19" s="21">
        <v>0.17908808133799139</v>
      </c>
      <c r="AE19" s="21">
        <v>0.17083598347241727</v>
      </c>
      <c r="AF19" s="21">
        <v>0.16275946215717452</v>
      </c>
      <c r="AG19" s="21">
        <v>0.15513943987279333</v>
      </c>
      <c r="AH19" s="21">
        <v>0.1476598788286772</v>
      </c>
    </row>
    <row r="20" spans="1:34" x14ac:dyDescent="0.3">
      <c r="A20" s="16" t="s">
        <v>17</v>
      </c>
      <c r="B20" s="16" t="s">
        <v>18</v>
      </c>
      <c r="D20" s="21">
        <v>0.9</v>
      </c>
      <c r="E20" s="21">
        <v>0.89097245585874807</v>
      </c>
      <c r="F20" s="21">
        <v>0.85103619047619039</v>
      </c>
      <c r="G20" s="21">
        <v>0.81278737292669878</v>
      </c>
      <c r="H20" s="21">
        <v>0.7762260032102728</v>
      </c>
      <c r="I20" s="21">
        <v>0.74022711610486891</v>
      </c>
      <c r="J20" s="21">
        <v>0.70647815944355274</v>
      </c>
      <c r="K20" s="21">
        <v>0.67441665061530232</v>
      </c>
      <c r="L20" s="21">
        <v>0.64404258962011773</v>
      </c>
      <c r="M20" s="21">
        <v>0.615355976457999</v>
      </c>
      <c r="N20" s="21">
        <v>0.588356811128946</v>
      </c>
      <c r="O20" s="21">
        <v>0.56248261102193686</v>
      </c>
      <c r="P20" s="21">
        <v>0.53773337613697159</v>
      </c>
      <c r="Q20" s="21">
        <v>0.51410910647405028</v>
      </c>
      <c r="R20" s="21">
        <v>0.49189104333868383</v>
      </c>
      <c r="S20" s="21">
        <v>0.47051670411985019</v>
      </c>
      <c r="T20" s="21">
        <v>0.44998608881754953</v>
      </c>
      <c r="U20" s="21">
        <v>0.43058043873729263</v>
      </c>
      <c r="V20" s="21">
        <v>0.41201851257356875</v>
      </c>
      <c r="W20" s="21">
        <v>0.39401906902086675</v>
      </c>
      <c r="X20" s="21">
        <v>0.37686334938469773</v>
      </c>
      <c r="Y20" s="21">
        <v>0.36055135366506152</v>
      </c>
      <c r="Z20" s="21">
        <v>0.34452059925093637</v>
      </c>
      <c r="AA20" s="21">
        <v>0.32933356875334402</v>
      </c>
      <c r="AB20" s="21">
        <v>0.31470902086677366</v>
      </c>
      <c r="AC20" s="21">
        <v>0.30036571428571429</v>
      </c>
      <c r="AD20" s="21">
        <v>0.28686613162118779</v>
      </c>
      <c r="AE20" s="21">
        <v>0.27364779026217229</v>
      </c>
      <c r="AF20" s="21">
        <v>0.26071069020866777</v>
      </c>
      <c r="AG20" s="21">
        <v>0.24850481754949172</v>
      </c>
      <c r="AH20" s="21">
        <v>0.23652393793472445</v>
      </c>
    </row>
    <row r="21" spans="1:34" x14ac:dyDescent="0.3">
      <c r="A21" s="16" t="s">
        <v>18</v>
      </c>
      <c r="B21" s="16" t="s">
        <v>19</v>
      </c>
      <c r="D21" s="21">
        <v>0.95</v>
      </c>
      <c r="E21" s="21">
        <v>0.95</v>
      </c>
      <c r="F21" s="21">
        <v>0.95</v>
      </c>
      <c r="G21" s="21">
        <v>0.95</v>
      </c>
      <c r="H21" s="21">
        <v>0.95</v>
      </c>
      <c r="I21" s="21">
        <v>0.95</v>
      </c>
      <c r="J21" s="21">
        <v>0.95</v>
      </c>
      <c r="K21" s="21">
        <v>0.91943819287161765</v>
      </c>
      <c r="L21" s="21">
        <v>0.87802896650375495</v>
      </c>
      <c r="M21" s="21">
        <v>0.83892025271188464</v>
      </c>
      <c r="N21" s="21">
        <v>0.80211205149600673</v>
      </c>
      <c r="O21" s="21">
        <v>0.7668375253307903</v>
      </c>
      <c r="P21" s="21">
        <v>0.73309667421623548</v>
      </c>
      <c r="Q21" s="21">
        <v>0.70088949815234236</v>
      </c>
      <c r="R21" s="21">
        <v>0.67059941590177619</v>
      </c>
      <c r="S21" s="21">
        <v>0.64145958993920615</v>
      </c>
      <c r="T21" s="21">
        <v>0.61347002026463227</v>
      </c>
      <c r="U21" s="21">
        <v>0.58701412564071997</v>
      </c>
      <c r="V21" s="21">
        <v>0.56170848730480394</v>
      </c>
      <c r="W21" s="21">
        <v>0.53716968649421859</v>
      </c>
      <c r="X21" s="21">
        <v>0.5137811419716295</v>
      </c>
      <c r="Y21" s="21">
        <v>0.4915428537370366</v>
      </c>
      <c r="Z21" s="21">
        <v>0.4696879842651091</v>
      </c>
      <c r="AA21" s="21">
        <v>0.44898337108117775</v>
      </c>
      <c r="AB21" s="21">
        <v>0.4290455954225772</v>
      </c>
      <c r="AC21" s="21">
        <v>0.40949123852664204</v>
      </c>
      <c r="AD21" s="21">
        <v>0.39108713791870309</v>
      </c>
      <c r="AE21" s="21">
        <v>0.37306645607342948</v>
      </c>
      <c r="AF21" s="21">
        <v>0.35542919299082132</v>
      </c>
      <c r="AG21" s="21">
        <v>0.33878881869114319</v>
      </c>
      <c r="AH21" s="21">
        <v>0.32245517940159729</v>
      </c>
    </row>
    <row r="22" spans="1:34" x14ac:dyDescent="0.3">
      <c r="A22" s="16" t="s">
        <v>40</v>
      </c>
      <c r="B22" s="16" t="s">
        <v>20</v>
      </c>
      <c r="D22" s="21">
        <v>0.99</v>
      </c>
      <c r="E22" s="21">
        <v>0.99</v>
      </c>
      <c r="F22" s="21">
        <v>0.99</v>
      </c>
      <c r="G22" s="21">
        <v>0.99</v>
      </c>
      <c r="H22" s="21">
        <v>0.99</v>
      </c>
      <c r="I22" s="21">
        <v>0.99</v>
      </c>
      <c r="J22" s="21">
        <v>0.99</v>
      </c>
      <c r="K22" s="21">
        <v>0.99</v>
      </c>
      <c r="L22" s="21">
        <v>0.99</v>
      </c>
      <c r="M22" s="21">
        <v>0.98119113395438495</v>
      </c>
      <c r="N22" s="21">
        <v>0.93814070028911023</v>
      </c>
      <c r="O22" s="21">
        <v>0.89688403469322198</v>
      </c>
      <c r="P22" s="21">
        <v>0.85742113716672019</v>
      </c>
      <c r="Q22" s="21">
        <v>0.81975200770960488</v>
      </c>
      <c r="R22" s="21">
        <v>0.78432508833922265</v>
      </c>
      <c r="S22" s="21">
        <v>0.75024349502088017</v>
      </c>
      <c r="T22" s="21">
        <v>0.71750722775457765</v>
      </c>
      <c r="U22" s="21">
        <v>0.68656472855766137</v>
      </c>
      <c r="V22" s="21">
        <v>0.65696755541278518</v>
      </c>
      <c r="W22" s="21">
        <v>0.62826726630260199</v>
      </c>
      <c r="X22" s="21">
        <v>0.60091230324445877</v>
      </c>
      <c r="Y22" s="21">
        <v>0.57490266623835529</v>
      </c>
      <c r="Z22" s="21">
        <v>0.54934147124959853</v>
      </c>
      <c r="AA22" s="21">
        <v>0.52512560231288152</v>
      </c>
      <c r="AB22" s="21">
        <v>0.50180661741085775</v>
      </c>
      <c r="AC22" s="21">
        <v>0.47893607452618059</v>
      </c>
      <c r="AD22" s="21">
        <v>0.45741085769354323</v>
      </c>
      <c r="AE22" s="21">
        <v>0.43633408287825248</v>
      </c>
      <c r="AF22" s="21">
        <v>0.41570575008030841</v>
      </c>
      <c r="AG22" s="21">
        <v>0.3962433665274655</v>
      </c>
      <c r="AH22" s="21">
        <v>0.37713973658849981</v>
      </c>
    </row>
    <row r="24" spans="1:34" x14ac:dyDescent="0.3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pageMargins left="0.7" right="0.7" top="0.75" bottom="0.75" header="0.3" footer="0.3"/>
  <pageSetup paperSize="9" orientation="portrait" r:id="rId1"/>
  <ignoredErrors>
    <ignoredError sqref="B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Teilprozess xmlns="16936638-99c4-4f6b-b2ae-e8ba259426e2">(none)</Teilprozess>
    <TaxCatchAll xmlns="15456d73-1c12-4f21-954c-2573d2a2adaf"/>
    <Auftrags_x002d_Nr_x002e_ xmlns="16936638-99c4-4f6b-b2ae-e8ba259426e2">2021-013</Auftrags_x002d_Nr_x002e_>
    <m829936436614520843f2543e3e86b43 xmlns="16936638-99c4-4f6b-b2ae-e8ba259426e2">
      <Terms xmlns="http://schemas.microsoft.com/office/infopath/2007/PartnerControls"/>
    </m829936436614520843f2543e3e86b43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NB Document Base" ma:contentTypeID="0x010100593093B082FB11DC83140800200C9A6600DBCC69DA4389B04C852ED752BD69ECFA" ma:contentTypeVersion="7" ma:contentTypeDescription="Dieser Content Type ist die Basis fuer jede weitere SNB Content Type Entwicklung" ma:contentTypeScope="" ma:versionID="e110eb0f5d3adb2365fc95f98d585221">
  <xsd:schema xmlns:xsd="http://www.w3.org/2001/XMLSchema" xmlns:xs="http://www.w3.org/2001/XMLSchema" xmlns:p="http://schemas.microsoft.com/office/2006/metadata/properties" xmlns:ns1="http://schemas.microsoft.com/sharepoint/v3" xmlns:ns2="16936638-99c4-4f6b-b2ae-e8ba259426e2" xmlns:ns3="15456d73-1c12-4f21-954c-2573d2a2adaf" targetNamespace="http://schemas.microsoft.com/office/2006/metadata/properties" ma:root="true" ma:fieldsID="fcf7d38989968b5b20c005d254d908d1" ns1:_="" ns2:_="" ns3:_="">
    <xsd:import namespace="http://schemas.microsoft.com/sharepoint/v3"/>
    <xsd:import namespace="16936638-99c4-4f6b-b2ae-e8ba259426e2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Confidentiality" minOccurs="0"/>
                <xsd:element ref="ns2:m829936436614520843f2543e3e86b43" minOccurs="0"/>
                <xsd:element ref="ns3:TaxCatchAll" minOccurs="0"/>
                <xsd:element ref="ns2:Teilprozess" minOccurs="0"/>
                <xsd:element ref="ns2:Auftrags_x002d_Nr_x002e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nfidentiality" ma:index="8" nillable="true" ma:displayName="Confidentiality" ma:default="2-internal" ma:description="Klassifizierung gemäss gültiger Weisung.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36638-99c4-4f6b-b2ae-e8ba259426e2" elementFormDefault="qualified">
    <xsd:import namespace="http://schemas.microsoft.com/office/2006/documentManagement/types"/>
    <xsd:import namespace="http://schemas.microsoft.com/office/infopath/2007/PartnerControls"/>
    <xsd:element name="m829936436614520843f2543e3e86b43" ma:index="9" nillable="true" ma:taxonomy="true" ma:internalName="m829936436614520843f2543e3e86b43" ma:taxonomyFieldName="SNB_x0020_Prozess" ma:displayName="SNB Prozess" ma:readOnly="false" ma:default="" ma:fieldId="{68299364-3661-4520-843f-2543e3e86b43}" ma:sspId="0007599a-5a03-421c-b2a8-322859cb4ed3" ma:termSetId="28a125c9-1eae-40c8-ba34-5a746dfbb1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ilprozess" ma:index="12" nillable="true" ma:displayName="Teilprozess" ma:default="(none)" ma:format="Dropdown" ma:hidden="true" ma:internalName="Teilprozess" ma:readOnly="false">
      <xsd:simpleType>
        <xsd:restriction base="dms:Choice">
          <xsd:enumeration value="(none)"/>
          <xsd:enumeration value="Content-Produktion"/>
          <xsd:enumeration value="Betrieb und Wartung von Website und Applikationen"/>
          <xsd:enumeration value="Kommunikation/Diffusion"/>
          <xsd:enumeration value="Entwicklung Website"/>
          <xsd:enumeration value="Produkt-Evaluation"/>
          <xsd:enumeration value="Management"/>
          <xsd:enumeration value="SNB intern"/>
        </xsd:restriction>
      </xsd:simpleType>
    </xsd:element>
    <xsd:element name="Auftrags_x002d_Nr_x002e_" ma:index="13" nillable="true" ma:displayName="Auftrags-Nr." ma:internalName="Auftrags_x002d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3c754a7-3ece-4f3f-b98e-f322eed85d5a}" ma:internalName="TaxCatchAll" ma:showField="CatchAllData" ma:web="15456d73-1c12-4f21-954c-2573d2a2ad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CB7D7E-34AD-4723-B16C-9BBACBCAF319}">
  <ds:schemaRefs>
    <ds:schemaRef ds:uri="http://purl.org/dc/terms/"/>
    <ds:schemaRef ds:uri="http://schemas.microsoft.com/office/2006/documentManagement/types"/>
    <ds:schemaRef ds:uri="http://purl.org/dc/dcmitype/"/>
    <ds:schemaRef ds:uri="05f3ad96-c035-4f79-917f-a386a0b943c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3/fields"/>
    <ds:schemaRef ds:uri="249ac15e-2a5e-4f69-b96a-d548d1e5a2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9D78FE-E8E6-48D3-B4D8-89896A917C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2F94E-ED86-46BB-A12B-335879D1D94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FBA7D34-9F58-4503-9B89-4A29DED7CF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Istruzioni per l uso</vt:lpstr>
      <vt:lpstr>Ipotesi e grafici</vt:lpstr>
      <vt:lpstr>Risultati e indicatori</vt:lpstr>
      <vt:lpstr>Popolazione</vt:lpstr>
      <vt:lpstr>Fecondità</vt:lpstr>
      <vt:lpstr>Mortalità</vt:lpstr>
      <vt:lpstr>Migrazione</vt:lpstr>
      <vt:lpstr>Lista Tassi di fecondità</vt:lpstr>
      <vt:lpstr>Lista Mortalità uomini</vt:lpstr>
      <vt:lpstr>Lista Mortalità donna</vt:lpstr>
      <vt:lpstr>Lista Saldi migratori uomini</vt:lpstr>
      <vt:lpstr>Lista Saldi migratori donne</vt:lpstr>
      <vt:lpstr>Tabelle et Grafici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Simulazione Excel</dc:title>
  <dc:subject>Begleitmaterial</dc:subject>
  <dc:creator>Kohli Raymond BFS</dc:creator>
  <cp:lastModifiedBy>Kohli Raymond BFS</cp:lastModifiedBy>
  <dcterms:created xsi:type="dcterms:W3CDTF">2016-10-21T14:06:10Z</dcterms:created>
  <dcterms:modified xsi:type="dcterms:W3CDTF">2022-01-17T06:56:22Z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0x010100593093B082FB11DC83140800200C9A6600DBCC69DA4389B04C852ED752BD69ECFA</vt:lpwstr>
  </property>
  <property fmtid="{D5CDD505-2E9C-101B-9397-08002B2CF9AE}" pid="3" name="SNB Prozess">
    <vt:lpwstr/>
  </property>
  <property fmtid="{D5CDD505-2E9C-101B-9397-08002B2CF9AE}" pid="4" name="_docset_NoMedatataSyncRequired">
    <vt:lpwstr>False</vt:lpwstr>
  </property>
</Properties>
</file>